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Z:\Website\LEAF website files\"/>
    </mc:Choice>
  </mc:AlternateContent>
  <xr:revisionPtr revIDLastSave="0" documentId="8_{42299837-A487-466F-BC05-9EA2BE3BB08C}" xr6:coauthVersionLast="47" xr6:coauthVersionMax="47" xr10:uidLastSave="{00000000-0000-0000-0000-000000000000}"/>
  <bookViews>
    <workbookView xWindow="45" yWindow="-16320" windowWidth="29040" windowHeight="15840" tabRatio="791" xr2:uid="{00000000-000D-0000-FFFF-FFFF00000000}"/>
  </bookViews>
  <sheets>
    <sheet name="Title Sheet" sheetId="7" r:id="rId1"/>
    <sheet name="Material Classification" sheetId="8" state="hidden" r:id="rId2"/>
    <sheet name="Moisture Content" sheetId="6" r:id="rId3"/>
    <sheet name="Pre-Test" sheetId="4" r:id="rId4"/>
    <sheet name="Lab Extractions" sheetId="10" r:id="rId5"/>
    <sheet name="Extraction Summary" sheetId="5" r:id="rId6"/>
    <sheet name="Analytical Data" sheetId="11" r:id="rId7"/>
    <sheet name="Lists" sheetId="12" state="hidden" r:id="rId8"/>
  </sheets>
  <definedNames>
    <definedName name="Acid_Type">Lists!$F$7:$F$8</definedName>
    <definedName name="Air">Lists!$B$26:$B$27</definedName>
    <definedName name="Analysis_Methods">Lists!$F$118:$F$150</definedName>
    <definedName name="Base_Type">Lists!$F$12:$F$14</definedName>
    <definedName name="Batch_Test">Lists!$F$53:$F$67</definedName>
    <definedName name="CCR_Category">Lists!$J$7:$J$18</definedName>
    <definedName name="Cement_Concrete">Lists!$B$30:$B$35</definedName>
    <definedName name="Coal_Combustion">Lists!$B$38:$B$49</definedName>
    <definedName name="Coal_Region">Lists!$R$19:$R$24</definedName>
    <definedName name="Coal_Type">Lists!$R$7:$R$15</definedName>
    <definedName name="Composite_Scheme">Lists!$F$26:$F$28</definedName>
    <definedName name="Construction">Lists!$B$52:$B$62</definedName>
    <definedName name="Eluant_Comp">Lists!$F$20:$F$22</definedName>
    <definedName name="EPA_Citation">Lists!$J$34:$J$37</definedName>
    <definedName name="Extract_Comp">Lists!$F$71:$F$89</definedName>
    <definedName name="Facility">Lists!$R$28:$R$59</definedName>
    <definedName name="FGD_Additive">Lists!$N$35:$N$41</definedName>
    <definedName name="FlyAsh_Class">Lists!$J$22:$J$24</definedName>
    <definedName name="Fuel">Lists!$B$65:$B$69</definedName>
    <definedName name="Handling">Lists!$J$28:$J$30</definedName>
    <definedName name="Hg_Sorbent">Lists!$N$7:$N$10</definedName>
    <definedName name="Industrial_Waste">Lists!$B$72:$B$83</definedName>
    <definedName name="Landfill">Lists!$B$86:$B$93</definedName>
    <definedName name="Material_Class">Lists!$B$7:$B$21</definedName>
    <definedName name="Mineral_Processing">Lists!$B$101:$B$103</definedName>
    <definedName name="Mining">Lists!$B$96:$B$98</definedName>
    <definedName name="Municipal_Waste">Lists!$B$106:$B$111</definedName>
    <definedName name="NOX_Control">Lists!$N$14:$N$22</definedName>
    <definedName name="Nuclear_Waste_Management">Lists!$B$114:$B$117</definedName>
    <definedName name="Particulate_Capture">Lists!$N$56:$N$60</definedName>
    <definedName name="Reporting_Type">Lists!$B$145:$B$148</definedName>
    <definedName name="Sample_Faces">Lists!$F$44:$F$47</definedName>
    <definedName name="Sample_Geometry">Lists!$F$39:$F$40</definedName>
    <definedName name="Sample_Type">Lists!$F$34:$F$35</definedName>
    <definedName name="Scrubber_Type">Lists!$N$26:$N$31</definedName>
    <definedName name="SO3_Control">Lists!$N$45:$N$52</definedName>
    <definedName name="Soil_Amendment">Lists!$B$129:$B$133</definedName>
    <definedName name="Soil_Sediment">Lists!$B$120:$B$126</definedName>
    <definedName name="Total_Method">Lists!$F$95:$F$112</definedName>
    <definedName name="User_Class">Lists!$B$136:$B$140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11" l="1"/>
  <c r="H7" i="11"/>
  <c r="G8" i="11"/>
  <c r="X9" i="4" l="1"/>
  <c r="AM47" i="10" l="1"/>
  <c r="BF4" i="11" l="1"/>
  <c r="BE4" i="11"/>
  <c r="BD4" i="11"/>
  <c r="BC4" i="11"/>
  <c r="BB4" i="11"/>
  <c r="BA4" i="11"/>
  <c r="AZ4" i="11"/>
  <c r="AY4" i="11"/>
  <c r="AX4" i="11"/>
  <c r="AW4" i="11"/>
  <c r="AV4" i="11"/>
  <c r="AU4" i="11"/>
  <c r="AT4" i="11"/>
  <c r="AS4" i="11"/>
  <c r="AR4" i="11"/>
  <c r="AQ4" i="11"/>
  <c r="AP4" i="11"/>
  <c r="AO4" i="11"/>
  <c r="AN4" i="11"/>
  <c r="AM4" i="11"/>
  <c r="AL4" i="11"/>
  <c r="AK4" i="11"/>
  <c r="AJ4" i="11"/>
  <c r="AI4" i="11"/>
  <c r="AH4" i="11"/>
  <c r="AG4" i="11"/>
  <c r="AF4" i="11"/>
  <c r="AE4" i="11"/>
  <c r="AD4" i="11"/>
  <c r="AC4" i="11"/>
  <c r="AB4" i="11"/>
  <c r="AA4" i="11"/>
  <c r="Z4" i="11"/>
  <c r="Y4" i="11"/>
  <c r="X4" i="11"/>
  <c r="W4" i="11"/>
  <c r="V4" i="11"/>
  <c r="U4" i="11"/>
  <c r="T4" i="11"/>
  <c r="S4" i="11"/>
  <c r="R4" i="11"/>
  <c r="Q4" i="11"/>
  <c r="P4" i="11"/>
  <c r="O4" i="11"/>
  <c r="G6" i="11" l="1"/>
  <c r="H5" i="11"/>
  <c r="I5" i="11"/>
  <c r="G7" i="11"/>
  <c r="BF11" i="11" l="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T11" i="11"/>
  <c r="S11" i="11"/>
  <c r="R11" i="11"/>
  <c r="Q11" i="11"/>
  <c r="P11" i="11"/>
  <c r="O11" i="11"/>
  <c r="I7" i="11" l="1"/>
  <c r="BF60" i="11"/>
  <c r="BE60" i="11"/>
  <c r="BD60" i="11"/>
  <c r="BC60" i="11"/>
  <c r="BB60" i="11"/>
  <c r="BA60" i="11"/>
  <c r="AZ60" i="11"/>
  <c r="AY60" i="11"/>
  <c r="AX60" i="11"/>
  <c r="AW60" i="11"/>
  <c r="AV60" i="11"/>
  <c r="AU60" i="11"/>
  <c r="AT60" i="11"/>
  <c r="AS60" i="11"/>
  <c r="AR60" i="11"/>
  <c r="AQ60" i="11"/>
  <c r="AP60" i="11"/>
  <c r="AO60" i="11"/>
  <c r="AN60" i="11"/>
  <c r="AM60" i="11"/>
  <c r="AK60" i="11"/>
  <c r="AJ60" i="11"/>
  <c r="AI60" i="11"/>
  <c r="AH60" i="11"/>
  <c r="AG60" i="11"/>
  <c r="AF60" i="11"/>
  <c r="AE60" i="11"/>
  <c r="AD60" i="11"/>
  <c r="AC60" i="11"/>
  <c r="AB60" i="11"/>
  <c r="AA60" i="11"/>
  <c r="Z60" i="11"/>
  <c r="Y60" i="11"/>
  <c r="X60" i="11"/>
  <c r="W60" i="11"/>
  <c r="V60" i="11"/>
  <c r="U60" i="11"/>
  <c r="T60" i="11"/>
  <c r="S60" i="11"/>
  <c r="R60" i="11"/>
  <c r="Q60" i="11"/>
  <c r="P60" i="11"/>
  <c r="O60" i="11"/>
  <c r="BF59" i="11"/>
  <c r="BE59" i="11"/>
  <c r="BD59" i="11"/>
  <c r="BC59" i="11"/>
  <c r="BB59" i="11"/>
  <c r="BA59" i="11"/>
  <c r="AZ59" i="11"/>
  <c r="AY59" i="11"/>
  <c r="AX59" i="11"/>
  <c r="AW59" i="11"/>
  <c r="AV59" i="11"/>
  <c r="AU59" i="11"/>
  <c r="AT59" i="11"/>
  <c r="AS59" i="11"/>
  <c r="AR59" i="11"/>
  <c r="AQ59" i="11"/>
  <c r="AP59" i="11"/>
  <c r="AO59" i="11"/>
  <c r="AN59" i="11"/>
  <c r="AM59" i="11"/>
  <c r="AK59" i="11"/>
  <c r="AJ59" i="11"/>
  <c r="AI59" i="11"/>
  <c r="AH59" i="11"/>
  <c r="AG59" i="11"/>
  <c r="AF59" i="11"/>
  <c r="AE59" i="11"/>
  <c r="AD59" i="11"/>
  <c r="AC59" i="11"/>
  <c r="AB59" i="11"/>
  <c r="AA59" i="11"/>
  <c r="Z59" i="11"/>
  <c r="Y59" i="11"/>
  <c r="X59" i="11"/>
  <c r="W59" i="11"/>
  <c r="V59" i="11"/>
  <c r="U59" i="11"/>
  <c r="T59" i="11"/>
  <c r="S59" i="11"/>
  <c r="R59" i="11"/>
  <c r="Q59" i="11"/>
  <c r="P59" i="11"/>
  <c r="O59" i="11"/>
  <c r="BF58" i="11"/>
  <c r="BE58" i="11"/>
  <c r="BD58" i="11"/>
  <c r="BC58" i="11"/>
  <c r="BB58" i="11"/>
  <c r="BA58" i="11"/>
  <c r="AZ58" i="11"/>
  <c r="AY58" i="11"/>
  <c r="AX58" i="11"/>
  <c r="AW58" i="11"/>
  <c r="AV58" i="11"/>
  <c r="AU58" i="11"/>
  <c r="AT58" i="11"/>
  <c r="AS58" i="11"/>
  <c r="AR58" i="11"/>
  <c r="AQ58" i="11"/>
  <c r="AP58" i="11"/>
  <c r="AO58" i="11"/>
  <c r="AN58" i="11"/>
  <c r="AM58" i="11"/>
  <c r="AK58" i="11"/>
  <c r="AJ58" i="11"/>
  <c r="AI58" i="11"/>
  <c r="AH58" i="11"/>
  <c r="AG58" i="11"/>
  <c r="AF58" i="11"/>
  <c r="AE58" i="11"/>
  <c r="AD58" i="11"/>
  <c r="AC58" i="11"/>
  <c r="AB58" i="11"/>
  <c r="AA58" i="11"/>
  <c r="Z58" i="11"/>
  <c r="Y58" i="11"/>
  <c r="X58" i="11"/>
  <c r="W58" i="11"/>
  <c r="V58" i="11"/>
  <c r="U58" i="11"/>
  <c r="T58" i="11"/>
  <c r="S58" i="11"/>
  <c r="R58" i="11"/>
  <c r="Q58" i="11"/>
  <c r="P58" i="11"/>
  <c r="O58" i="11"/>
  <c r="N54" i="11"/>
  <c r="M54" i="11"/>
  <c r="L54" i="11"/>
  <c r="J54" i="11"/>
  <c r="I54" i="11"/>
  <c r="H54" i="11"/>
  <c r="G54" i="11"/>
  <c r="F54" i="11"/>
  <c r="N53" i="11"/>
  <c r="M53" i="11"/>
  <c r="L53" i="11"/>
  <c r="J53" i="11"/>
  <c r="I53" i="11"/>
  <c r="H53" i="11"/>
  <c r="G53" i="11"/>
  <c r="F53" i="11"/>
  <c r="N52" i="11"/>
  <c r="M52" i="11"/>
  <c r="L52" i="11"/>
  <c r="J52" i="11"/>
  <c r="I52" i="11"/>
  <c r="H52" i="11"/>
  <c r="G52" i="11"/>
  <c r="F52" i="11"/>
  <c r="N51" i="11"/>
  <c r="M51" i="11"/>
  <c r="L51" i="11"/>
  <c r="J51" i="11"/>
  <c r="I51" i="11"/>
  <c r="H51" i="11"/>
  <c r="G51" i="11"/>
  <c r="F51" i="11"/>
  <c r="N50" i="11"/>
  <c r="M50" i="11"/>
  <c r="L50" i="11"/>
  <c r="J50" i="11"/>
  <c r="I50" i="11"/>
  <c r="H50" i="11"/>
  <c r="G50" i="11"/>
  <c r="F50" i="11"/>
  <c r="N49" i="11"/>
  <c r="M49" i="11"/>
  <c r="L49" i="11"/>
  <c r="J49" i="11"/>
  <c r="I49" i="11"/>
  <c r="H49" i="11"/>
  <c r="G49" i="11"/>
  <c r="F49" i="11"/>
  <c r="N48" i="11"/>
  <c r="M48" i="11"/>
  <c r="L48" i="11"/>
  <c r="J48" i="11"/>
  <c r="I48" i="11"/>
  <c r="H48" i="11"/>
  <c r="G48" i="11"/>
  <c r="F48" i="11"/>
  <c r="N47" i="11"/>
  <c r="M47" i="11"/>
  <c r="L47" i="11"/>
  <c r="J47" i="11"/>
  <c r="I47" i="11"/>
  <c r="H47" i="11"/>
  <c r="G47" i="11"/>
  <c r="F47" i="11"/>
  <c r="N46" i="11"/>
  <c r="M46" i="11"/>
  <c r="L46" i="11"/>
  <c r="J46" i="11"/>
  <c r="I46" i="11"/>
  <c r="H46" i="11"/>
  <c r="G46" i="11"/>
  <c r="F46" i="11"/>
  <c r="N45" i="11"/>
  <c r="M45" i="11"/>
  <c r="L45" i="11"/>
  <c r="J45" i="11"/>
  <c r="I45" i="11"/>
  <c r="H45" i="11"/>
  <c r="G45" i="11"/>
  <c r="F45" i="11"/>
  <c r="E45" i="11"/>
  <c r="D45" i="11"/>
  <c r="N44" i="11"/>
  <c r="M44" i="11"/>
  <c r="L44" i="11"/>
  <c r="J44" i="11"/>
  <c r="I44" i="11"/>
  <c r="H44" i="11"/>
  <c r="G44" i="11"/>
  <c r="F44" i="11"/>
  <c r="E44" i="11"/>
  <c r="D44" i="11"/>
  <c r="N43" i="11"/>
  <c r="M43" i="11"/>
  <c r="L43" i="11"/>
  <c r="J43" i="11"/>
  <c r="I43" i="11"/>
  <c r="H43" i="11"/>
  <c r="G43" i="11"/>
  <c r="F43" i="11"/>
  <c r="E43" i="11"/>
  <c r="D43" i="11"/>
  <c r="N42" i="11"/>
  <c r="M42" i="11"/>
  <c r="L42" i="11"/>
  <c r="J42" i="11"/>
  <c r="I42" i="11"/>
  <c r="H42" i="11"/>
  <c r="G42" i="11"/>
  <c r="F42" i="11"/>
  <c r="E42" i="11"/>
  <c r="D42" i="11"/>
  <c r="N41" i="11"/>
  <c r="M41" i="11"/>
  <c r="L41" i="11"/>
  <c r="J41" i="11"/>
  <c r="I41" i="11"/>
  <c r="H41" i="11"/>
  <c r="G41" i="11"/>
  <c r="F41" i="11"/>
  <c r="E41" i="11"/>
  <c r="D41" i="11"/>
  <c r="N40" i="11"/>
  <c r="M40" i="11"/>
  <c r="L40" i="11"/>
  <c r="J40" i="11"/>
  <c r="I40" i="11"/>
  <c r="H40" i="11"/>
  <c r="G40" i="11"/>
  <c r="F40" i="11"/>
  <c r="E40" i="11"/>
  <c r="D40" i="11"/>
  <c r="N39" i="11"/>
  <c r="M39" i="11"/>
  <c r="L39" i="11"/>
  <c r="J39" i="11"/>
  <c r="I39" i="11"/>
  <c r="H39" i="11"/>
  <c r="G39" i="11"/>
  <c r="F39" i="11"/>
  <c r="E39" i="11"/>
  <c r="D39" i="11"/>
  <c r="N38" i="11"/>
  <c r="M38" i="11"/>
  <c r="L38" i="11"/>
  <c r="J38" i="11"/>
  <c r="I38" i="11"/>
  <c r="H38" i="11"/>
  <c r="G38" i="11"/>
  <c r="F38" i="11"/>
  <c r="E38" i="11"/>
  <c r="D38" i="11"/>
  <c r="N37" i="11"/>
  <c r="M37" i="11"/>
  <c r="L37" i="11"/>
  <c r="J37" i="11"/>
  <c r="I37" i="11"/>
  <c r="H37" i="11"/>
  <c r="G37" i="11"/>
  <c r="F37" i="11"/>
  <c r="E37" i="11"/>
  <c r="D37" i="11"/>
  <c r="N36" i="11"/>
  <c r="M36" i="11"/>
  <c r="L36" i="11"/>
  <c r="J36" i="11"/>
  <c r="I36" i="11"/>
  <c r="H36" i="11"/>
  <c r="G36" i="11"/>
  <c r="F36" i="11"/>
  <c r="E36" i="11"/>
  <c r="D36" i="11"/>
  <c r="M35" i="11"/>
  <c r="L35" i="11"/>
  <c r="J35" i="11"/>
  <c r="I35" i="11"/>
  <c r="H35" i="11"/>
  <c r="G35" i="11"/>
  <c r="F35" i="11"/>
  <c r="E35" i="11"/>
  <c r="D35" i="11"/>
  <c r="M34" i="11"/>
  <c r="L34" i="11"/>
  <c r="J34" i="11"/>
  <c r="I34" i="11"/>
  <c r="H34" i="11"/>
  <c r="G34" i="11"/>
  <c r="F34" i="11"/>
  <c r="E34" i="11"/>
  <c r="D34" i="11"/>
  <c r="M33" i="11"/>
  <c r="L33" i="11"/>
  <c r="J33" i="11"/>
  <c r="I33" i="11"/>
  <c r="H33" i="11"/>
  <c r="G33" i="11"/>
  <c r="F33" i="11"/>
  <c r="E33" i="11"/>
  <c r="D33" i="11"/>
  <c r="M32" i="11"/>
  <c r="L32" i="11"/>
  <c r="J32" i="11"/>
  <c r="I32" i="11"/>
  <c r="H32" i="11"/>
  <c r="G32" i="11"/>
  <c r="F32" i="11"/>
  <c r="E32" i="11"/>
  <c r="D32" i="11"/>
  <c r="M31" i="11"/>
  <c r="L31" i="11"/>
  <c r="J31" i="11"/>
  <c r="I31" i="11"/>
  <c r="H31" i="11"/>
  <c r="G31" i="11"/>
  <c r="F31" i="11"/>
  <c r="E31" i="11"/>
  <c r="D31" i="11"/>
  <c r="M30" i="11"/>
  <c r="L30" i="11"/>
  <c r="J30" i="11"/>
  <c r="I30" i="11"/>
  <c r="H30" i="11"/>
  <c r="G30" i="11"/>
  <c r="F30" i="11"/>
  <c r="E30" i="11"/>
  <c r="D30" i="11"/>
  <c r="M29" i="11"/>
  <c r="L29" i="11"/>
  <c r="J29" i="11"/>
  <c r="I29" i="11"/>
  <c r="H29" i="11"/>
  <c r="G29" i="11"/>
  <c r="F29" i="11"/>
  <c r="E29" i="11"/>
  <c r="D29" i="11"/>
  <c r="M28" i="11"/>
  <c r="L28" i="11"/>
  <c r="J28" i="11"/>
  <c r="I28" i="11"/>
  <c r="H28" i="11"/>
  <c r="G28" i="11"/>
  <c r="F28" i="11"/>
  <c r="E28" i="11"/>
  <c r="D28" i="11"/>
  <c r="M27" i="11"/>
  <c r="L27" i="11"/>
  <c r="J27" i="11"/>
  <c r="I27" i="11"/>
  <c r="H27" i="11"/>
  <c r="G27" i="11"/>
  <c r="F27" i="11"/>
  <c r="E27" i="11"/>
  <c r="D27" i="11"/>
  <c r="M26" i="11"/>
  <c r="L26" i="11"/>
  <c r="J26" i="11"/>
  <c r="I26" i="11"/>
  <c r="H26" i="11"/>
  <c r="G26" i="11"/>
  <c r="F26" i="11"/>
  <c r="E26" i="11"/>
  <c r="D26" i="11"/>
  <c r="M25" i="11"/>
  <c r="L25" i="11"/>
  <c r="J25" i="11"/>
  <c r="I25" i="11"/>
  <c r="H25" i="11"/>
  <c r="G25" i="11"/>
  <c r="F25" i="11"/>
  <c r="E25" i="11"/>
  <c r="D25" i="11"/>
  <c r="M24" i="11"/>
  <c r="L24" i="11"/>
  <c r="J24" i="11"/>
  <c r="I24" i="11"/>
  <c r="H24" i="11"/>
  <c r="G24" i="11"/>
  <c r="F24" i="11"/>
  <c r="E24" i="11"/>
  <c r="D24" i="11"/>
  <c r="M23" i="11"/>
  <c r="L23" i="11"/>
  <c r="J23" i="11"/>
  <c r="I23" i="11"/>
  <c r="H23" i="11"/>
  <c r="G23" i="11"/>
  <c r="F23" i="11"/>
  <c r="E23" i="11"/>
  <c r="D23" i="11"/>
  <c r="M22" i="11"/>
  <c r="L22" i="11"/>
  <c r="J22" i="11"/>
  <c r="I22" i="11"/>
  <c r="H22" i="11"/>
  <c r="G22" i="11"/>
  <c r="F22" i="11"/>
  <c r="E22" i="11"/>
  <c r="D22" i="11"/>
  <c r="M21" i="11"/>
  <c r="L21" i="11"/>
  <c r="J21" i="11"/>
  <c r="I21" i="11"/>
  <c r="H21" i="11"/>
  <c r="G21" i="11"/>
  <c r="F21" i="11"/>
  <c r="E21" i="11"/>
  <c r="D21" i="11"/>
  <c r="M20" i="11"/>
  <c r="L20" i="11"/>
  <c r="J20" i="11"/>
  <c r="I20" i="11"/>
  <c r="H20" i="11"/>
  <c r="G20" i="11"/>
  <c r="F20" i="11"/>
  <c r="E20" i="11"/>
  <c r="D20" i="11"/>
  <c r="M19" i="11"/>
  <c r="L19" i="11"/>
  <c r="J19" i="11"/>
  <c r="I19" i="11"/>
  <c r="H19" i="11"/>
  <c r="G19" i="11"/>
  <c r="F19" i="11"/>
  <c r="E19" i="11"/>
  <c r="D19" i="11"/>
  <c r="M18" i="11"/>
  <c r="L18" i="11"/>
  <c r="J18" i="11"/>
  <c r="I18" i="11"/>
  <c r="H18" i="11"/>
  <c r="G18" i="11"/>
  <c r="F18" i="11"/>
  <c r="E18" i="11"/>
  <c r="D18" i="11"/>
  <c r="M17" i="11"/>
  <c r="L17" i="11"/>
  <c r="J17" i="11"/>
  <c r="I17" i="11"/>
  <c r="H17" i="11"/>
  <c r="G17" i="11"/>
  <c r="F17" i="11"/>
  <c r="E17" i="11"/>
  <c r="D17" i="11"/>
  <c r="M16" i="11"/>
  <c r="L16" i="11"/>
  <c r="J16" i="11"/>
  <c r="I16" i="11"/>
  <c r="H16" i="11"/>
  <c r="G16" i="11"/>
  <c r="F16" i="11"/>
  <c r="E16" i="11"/>
  <c r="D16" i="11"/>
  <c r="H6" i="11"/>
  <c r="G5" i="11"/>
  <c r="D6" i="11"/>
  <c r="C43" i="11" s="1"/>
  <c r="D5" i="11"/>
  <c r="AY5" i="10"/>
  <c r="AY39" i="10"/>
  <c r="AY73" i="10"/>
  <c r="AD73" i="10"/>
  <c r="AD39" i="10"/>
  <c r="AD5" i="10"/>
  <c r="AK15" i="6"/>
  <c r="AK16" i="6" s="1"/>
  <c r="AJ15" i="6"/>
  <c r="AJ16" i="6" s="1"/>
  <c r="AI15" i="6"/>
  <c r="AF7" i="6"/>
  <c r="AF6" i="6"/>
  <c r="G47" i="8"/>
  <c r="G45" i="8"/>
  <c r="G43" i="8"/>
  <c r="G41" i="8"/>
  <c r="G39" i="8"/>
  <c r="G37" i="8"/>
  <c r="G29" i="8"/>
  <c r="G27" i="8"/>
  <c r="G25" i="8"/>
  <c r="F19" i="8"/>
  <c r="F18" i="8"/>
  <c r="G16" i="8"/>
  <c r="AN15" i="6" l="1"/>
  <c r="K25" i="11"/>
  <c r="K16" i="11"/>
  <c r="K17" i="11"/>
  <c r="K18" i="11"/>
  <c r="K20" i="11"/>
  <c r="K21" i="11"/>
  <c r="K22" i="11"/>
  <c r="K24" i="11"/>
  <c r="K27" i="11"/>
  <c r="K29" i="11"/>
  <c r="K30" i="11"/>
  <c r="K32" i="11"/>
  <c r="K33" i="11"/>
  <c r="K35" i="11"/>
  <c r="K39" i="11"/>
  <c r="K41" i="11"/>
  <c r="K43" i="11"/>
  <c r="K45" i="11"/>
  <c r="K19" i="11"/>
  <c r="K28" i="11"/>
  <c r="K31" i="11"/>
  <c r="K34" i="11"/>
  <c r="K37" i="11"/>
  <c r="K38" i="11"/>
  <c r="K42" i="11"/>
  <c r="K23" i="11"/>
  <c r="K26" i="11"/>
  <c r="K36" i="11"/>
  <c r="K40" i="11"/>
  <c r="K44" i="11"/>
  <c r="C18" i="11"/>
  <c r="C22" i="11"/>
  <c r="C26" i="11"/>
  <c r="C30" i="11"/>
  <c r="C34" i="11"/>
  <c r="C38" i="11"/>
  <c r="C42" i="11"/>
  <c r="C46" i="11"/>
  <c r="C47" i="11"/>
  <c r="C48" i="11"/>
  <c r="C49" i="11"/>
  <c r="C50" i="11"/>
  <c r="C51" i="11"/>
  <c r="C52" i="11"/>
  <c r="C53" i="11"/>
  <c r="C54" i="11"/>
  <c r="C17" i="11"/>
  <c r="C21" i="11"/>
  <c r="C25" i="11"/>
  <c r="C29" i="11"/>
  <c r="C33" i="11"/>
  <c r="C37" i="11"/>
  <c r="C41" i="11"/>
  <c r="C45" i="11"/>
  <c r="C16" i="11"/>
  <c r="C20" i="11"/>
  <c r="C24" i="11"/>
  <c r="C28" i="11"/>
  <c r="C32" i="11"/>
  <c r="C36" i="11"/>
  <c r="C40" i="11"/>
  <c r="C44" i="11"/>
  <c r="C19" i="11"/>
  <c r="C23" i="11"/>
  <c r="C27" i="11"/>
  <c r="C31" i="11"/>
  <c r="C35" i="11"/>
  <c r="C39" i="11"/>
  <c r="AI16" i="6"/>
  <c r="AN16" i="6" s="1"/>
  <c r="AV90" i="10" l="1"/>
  <c r="AU90" i="10"/>
  <c r="AT90" i="10"/>
  <c r="AS90" i="10"/>
  <c r="AR90" i="10"/>
  <c r="AQ90" i="10"/>
  <c r="AP90" i="10"/>
  <c r="AO90" i="10"/>
  <c r="AN90" i="10"/>
  <c r="AM90" i="10"/>
  <c r="AV89" i="10"/>
  <c r="AU89" i="10"/>
  <c r="AT89" i="10"/>
  <c r="AS89" i="10"/>
  <c r="AR89" i="10"/>
  <c r="AQ89" i="10"/>
  <c r="AP89" i="10"/>
  <c r="AO89" i="10"/>
  <c r="AN89" i="10"/>
  <c r="AM89" i="10"/>
  <c r="AV56" i="10"/>
  <c r="AU56" i="10"/>
  <c r="AT56" i="10"/>
  <c r="AS56" i="10"/>
  <c r="AR56" i="10"/>
  <c r="AQ56" i="10"/>
  <c r="AP56" i="10"/>
  <c r="AO56" i="10"/>
  <c r="AM56" i="10"/>
  <c r="AV55" i="10"/>
  <c r="AU55" i="10"/>
  <c r="AT55" i="10"/>
  <c r="AS55" i="10"/>
  <c r="AR55" i="10"/>
  <c r="AQ55" i="10"/>
  <c r="AP55" i="10"/>
  <c r="AO55" i="10"/>
  <c r="AM55" i="10"/>
  <c r="AV22" i="10"/>
  <c r="AU22" i="10"/>
  <c r="AT22" i="10"/>
  <c r="AS22" i="10"/>
  <c r="AR22" i="10"/>
  <c r="AQ22" i="10"/>
  <c r="AP22" i="10"/>
  <c r="AO22" i="10"/>
  <c r="AN22" i="10"/>
  <c r="AM22" i="10"/>
  <c r="AV21" i="10"/>
  <c r="AU21" i="10"/>
  <c r="AT21" i="10"/>
  <c r="AS21" i="10"/>
  <c r="AR21" i="10"/>
  <c r="AQ21" i="10"/>
  <c r="AP21" i="10"/>
  <c r="AO21" i="10"/>
  <c r="AN21" i="10"/>
  <c r="AM21" i="10"/>
  <c r="AA90" i="10"/>
  <c r="Z90" i="10"/>
  <c r="Y90" i="10"/>
  <c r="X90" i="10"/>
  <c r="W90" i="10"/>
  <c r="V90" i="10"/>
  <c r="U90" i="10"/>
  <c r="T90" i="10"/>
  <c r="S90" i="10"/>
  <c r="R90" i="10"/>
  <c r="AA89" i="10"/>
  <c r="Y89" i="10"/>
  <c r="X89" i="10"/>
  <c r="W89" i="10"/>
  <c r="V89" i="10"/>
  <c r="U89" i="10"/>
  <c r="T89" i="10"/>
  <c r="S89" i="10"/>
  <c r="R89" i="10"/>
  <c r="Q75" i="10"/>
  <c r="Q74" i="10"/>
  <c r="AA56" i="10"/>
  <c r="Z56" i="10"/>
  <c r="Y56" i="10"/>
  <c r="X56" i="10"/>
  <c r="W56" i="10"/>
  <c r="V56" i="10"/>
  <c r="U56" i="10"/>
  <c r="T56" i="10"/>
  <c r="S56" i="10"/>
  <c r="R56" i="10"/>
  <c r="AA55" i="10"/>
  <c r="Y55" i="10"/>
  <c r="X55" i="10"/>
  <c r="W55" i="10"/>
  <c r="V55" i="10"/>
  <c r="U55" i="10"/>
  <c r="T55" i="10"/>
  <c r="S55" i="10"/>
  <c r="R55" i="10"/>
  <c r="Q41" i="10"/>
  <c r="Q40" i="10"/>
  <c r="AA22" i="10"/>
  <c r="Z22" i="10"/>
  <c r="Y22" i="10"/>
  <c r="X22" i="10"/>
  <c r="W22" i="10"/>
  <c r="V22" i="10"/>
  <c r="U22" i="10"/>
  <c r="T22" i="10"/>
  <c r="S22" i="10"/>
  <c r="R22" i="10"/>
  <c r="AA21" i="10"/>
  <c r="Y21" i="10"/>
  <c r="X21" i="10"/>
  <c r="W21" i="10"/>
  <c r="V21" i="10"/>
  <c r="U21" i="10"/>
  <c r="T21" i="10"/>
  <c r="S21" i="10"/>
  <c r="R21" i="10"/>
  <c r="Q7" i="10"/>
  <c r="Q6" i="10"/>
  <c r="AM81" i="10" l="1"/>
  <c r="AT77" i="10"/>
  <c r="AY74" i="10" s="1"/>
  <c r="AY75" i="10" s="1"/>
  <c r="AL75" i="10"/>
  <c r="AL74" i="10"/>
  <c r="AT43" i="10"/>
  <c r="AY40" i="10" s="1"/>
  <c r="AY41" i="10" s="1"/>
  <c r="AL41" i="10"/>
  <c r="AL40" i="10"/>
  <c r="AT45" i="10" l="1"/>
  <c r="AT54" i="10"/>
  <c r="AP54" i="10"/>
  <c r="AU53" i="10"/>
  <c r="AQ53" i="10"/>
  <c r="AS54" i="10"/>
  <c r="AO54" i="10"/>
  <c r="AT53" i="10"/>
  <c r="AT52" i="10" s="1"/>
  <c r="AP53" i="10"/>
  <c r="AV54" i="10"/>
  <c r="AR54" i="10"/>
  <c r="AM54" i="10"/>
  <c r="AS53" i="10"/>
  <c r="AO53" i="10"/>
  <c r="AU54" i="10"/>
  <c r="AQ54" i="10"/>
  <c r="AV53" i="10"/>
  <c r="AR53" i="10"/>
  <c r="AM53" i="10"/>
  <c r="AT79" i="10"/>
  <c r="AV88" i="10"/>
  <c r="AR88" i="10"/>
  <c r="AN88" i="10"/>
  <c r="AT87" i="10"/>
  <c r="AP87" i="10"/>
  <c r="AU88" i="10"/>
  <c r="AQ88" i="10"/>
  <c r="AM88" i="10"/>
  <c r="AS87" i="10"/>
  <c r="AO87" i="10"/>
  <c r="AT88" i="10"/>
  <c r="AP88" i="10"/>
  <c r="AV87" i="10"/>
  <c r="AR87" i="10"/>
  <c r="AN87" i="10"/>
  <c r="AS88" i="10"/>
  <c r="AO88" i="10"/>
  <c r="AU87" i="10"/>
  <c r="AU86" i="10" s="1"/>
  <c r="AQ87" i="10"/>
  <c r="AQ86" i="10" s="1"/>
  <c r="AM87" i="10"/>
  <c r="AM86" i="10" s="1"/>
  <c r="AM13" i="10"/>
  <c r="AT9" i="10"/>
  <c r="AY6" i="10" s="1"/>
  <c r="AY7" i="10" s="1"/>
  <c r="AL7" i="10"/>
  <c r="AL6" i="10"/>
  <c r="AV86" i="10" l="1"/>
  <c r="AN86" i="10"/>
  <c r="AR86" i="10"/>
  <c r="AT86" i="10"/>
  <c r="AR52" i="10"/>
  <c r="AV52" i="10"/>
  <c r="AS52" i="10"/>
  <c r="AU52" i="10"/>
  <c r="AV85" i="10"/>
  <c r="AR85" i="10"/>
  <c r="AN85" i="10"/>
  <c r="AU85" i="10"/>
  <c r="AQ85" i="10"/>
  <c r="AM85" i="10"/>
  <c r="AT85" i="10"/>
  <c r="AP85" i="10"/>
  <c r="AS85" i="10"/>
  <c r="AO85" i="10"/>
  <c r="AM52" i="10"/>
  <c r="AP52" i="10"/>
  <c r="AO86" i="10"/>
  <c r="AO52" i="10"/>
  <c r="AS86" i="10"/>
  <c r="AP86" i="10"/>
  <c r="AQ52" i="10"/>
  <c r="AS51" i="10"/>
  <c r="AO51" i="10"/>
  <c r="AV51" i="10"/>
  <c r="AR51" i="10"/>
  <c r="AM51" i="10"/>
  <c r="AU51" i="10"/>
  <c r="AQ51" i="10"/>
  <c r="AT51" i="10"/>
  <c r="AP51" i="10"/>
  <c r="AT20" i="10"/>
  <c r="AV19" i="10"/>
  <c r="AN19" i="10"/>
  <c r="AS20" i="10"/>
  <c r="AU19" i="10"/>
  <c r="AR20" i="10"/>
  <c r="AT19" i="10"/>
  <c r="AQ20" i="10"/>
  <c r="AS19" i="10"/>
  <c r="AP20" i="10"/>
  <c r="AR19" i="10"/>
  <c r="AO20" i="10"/>
  <c r="AQ19" i="10"/>
  <c r="AV20" i="10"/>
  <c r="AN20" i="10"/>
  <c r="AP19" i="10"/>
  <c r="AU20" i="10"/>
  <c r="AM20" i="10"/>
  <c r="AO19" i="10"/>
  <c r="AM19" i="10"/>
  <c r="AT11" i="10"/>
  <c r="R81" i="10"/>
  <c r="Y77" i="10"/>
  <c r="AD74" i="10" s="1"/>
  <c r="AD75" i="10" s="1"/>
  <c r="R47" i="10"/>
  <c r="Y43" i="10"/>
  <c r="R13" i="10"/>
  <c r="Y9" i="10"/>
  <c r="AD40" i="10" l="1"/>
  <c r="AD41" i="10" s="1"/>
  <c r="Y53" i="10"/>
  <c r="AD6" i="10"/>
  <c r="AD7" i="10" s="1"/>
  <c r="Y11" i="10"/>
  <c r="AQ18" i="10"/>
  <c r="AM18" i="10"/>
  <c r="AT18" i="10"/>
  <c r="Z54" i="10"/>
  <c r="V54" i="10"/>
  <c r="R54" i="10"/>
  <c r="X53" i="10"/>
  <c r="T53" i="10"/>
  <c r="X54" i="10"/>
  <c r="V53" i="10"/>
  <c r="Y54" i="10"/>
  <c r="U54" i="10"/>
  <c r="AA53" i="10"/>
  <c r="W53" i="10"/>
  <c r="S53" i="10"/>
  <c r="Z53" i="10"/>
  <c r="AA54" i="10"/>
  <c r="W54" i="10"/>
  <c r="S54" i="10"/>
  <c r="U53" i="10"/>
  <c r="T54" i="10"/>
  <c r="R53" i="10"/>
  <c r="AU18" i="10"/>
  <c r="AA20" i="10"/>
  <c r="W20" i="10"/>
  <c r="S20" i="10"/>
  <c r="Y19" i="10"/>
  <c r="U19" i="10"/>
  <c r="Y20" i="10"/>
  <c r="W19" i="10"/>
  <c r="Z20" i="10"/>
  <c r="V20" i="10"/>
  <c r="R20" i="10"/>
  <c r="X19" i="10"/>
  <c r="T19" i="10"/>
  <c r="U20" i="10"/>
  <c r="S19" i="10"/>
  <c r="X20" i="10"/>
  <c r="T20" i="10"/>
  <c r="Z19" i="10"/>
  <c r="V19" i="10"/>
  <c r="R19" i="10"/>
  <c r="AA19" i="10"/>
  <c r="AA88" i="10"/>
  <c r="W88" i="10"/>
  <c r="S88" i="10"/>
  <c r="Y87" i="10"/>
  <c r="U87" i="10"/>
  <c r="S87" i="10"/>
  <c r="Z88" i="10"/>
  <c r="V88" i="10"/>
  <c r="R88" i="10"/>
  <c r="X87" i="10"/>
  <c r="T87" i="10"/>
  <c r="U88" i="10"/>
  <c r="W87" i="10"/>
  <c r="X88" i="10"/>
  <c r="T88" i="10"/>
  <c r="Z87" i="10"/>
  <c r="V87" i="10"/>
  <c r="R87" i="10"/>
  <c r="Y88" i="10"/>
  <c r="AA87" i="10"/>
  <c r="AO17" i="10"/>
  <c r="AV17" i="10"/>
  <c r="AN17" i="10"/>
  <c r="AU17" i="10"/>
  <c r="AT17" i="10"/>
  <c r="AM17" i="10"/>
  <c r="AS17" i="10"/>
  <c r="AR17" i="10"/>
  <c r="AQ17" i="10"/>
  <c r="AP17" i="10"/>
  <c r="AO18" i="10"/>
  <c r="AN18" i="10"/>
  <c r="AV18" i="10"/>
  <c r="AW18" i="10" s="1"/>
  <c r="AS18" i="10"/>
  <c r="AR18" i="10"/>
  <c r="AP18" i="10"/>
  <c r="Y45" i="10"/>
  <c r="Y79" i="10"/>
  <c r="E12" i="8"/>
  <c r="D12" i="8"/>
  <c r="C12" i="8"/>
  <c r="C11" i="8"/>
  <c r="E11" i="8"/>
  <c r="D11" i="8"/>
  <c r="Z52" i="10" l="1"/>
  <c r="Y52" i="10"/>
  <c r="R86" i="10"/>
  <c r="V86" i="10"/>
  <c r="T86" i="10"/>
  <c r="W18" i="10"/>
  <c r="W52" i="10"/>
  <c r="U52" i="10"/>
  <c r="V18" i="10"/>
  <c r="R52" i="10"/>
  <c r="Y18" i="10"/>
  <c r="AA18" i="10"/>
  <c r="AB18" i="10" s="1"/>
  <c r="S86" i="10"/>
  <c r="X52" i="10"/>
  <c r="X18" i="10"/>
  <c r="Z85" i="10"/>
  <c r="V85" i="10"/>
  <c r="R85" i="10"/>
  <c r="Y85" i="10"/>
  <c r="U85" i="10"/>
  <c r="AA85" i="10"/>
  <c r="W85" i="10"/>
  <c r="S85" i="10"/>
  <c r="X85" i="10"/>
  <c r="T85" i="10"/>
  <c r="X17" i="10"/>
  <c r="T17" i="10"/>
  <c r="V17" i="10"/>
  <c r="AA17" i="10"/>
  <c r="W17" i="10"/>
  <c r="S17" i="10"/>
  <c r="Y17" i="10"/>
  <c r="U17" i="10"/>
  <c r="Z17" i="10"/>
  <c r="R17" i="10"/>
  <c r="X86" i="10"/>
  <c r="S18" i="10"/>
  <c r="R18" i="10"/>
  <c r="S52" i="10"/>
  <c r="W86" i="10"/>
  <c r="U86" i="10"/>
  <c r="AA86" i="10"/>
  <c r="AB86" i="10" s="1"/>
  <c r="U18" i="10"/>
  <c r="AA52" i="10"/>
  <c r="AB52" i="10" s="1"/>
  <c r="V52" i="10"/>
  <c r="AA51" i="10"/>
  <c r="W51" i="10"/>
  <c r="S51" i="10"/>
  <c r="Y51" i="10"/>
  <c r="Z51" i="10"/>
  <c r="V51" i="10"/>
  <c r="R51" i="10"/>
  <c r="U51" i="10"/>
  <c r="X51" i="10"/>
  <c r="T51" i="10"/>
  <c r="Z86" i="10"/>
  <c r="Y86" i="10"/>
  <c r="T18" i="10"/>
  <c r="Z18" i="10"/>
  <c r="T52" i="10"/>
  <c r="AW52" i="10"/>
  <c r="AW86" i="10"/>
  <c r="AX87" i="10"/>
  <c r="AY88" i="10"/>
  <c r="AY54" i="10"/>
  <c r="AX53" i="10"/>
  <c r="AX19" i="10"/>
  <c r="AY20" i="10"/>
  <c r="AC19" i="10"/>
  <c r="AD54" i="10"/>
  <c r="AC87" i="10"/>
  <c r="AC53" i="10"/>
  <c r="AD88" i="10"/>
  <c r="AD20" i="10"/>
  <c r="Q39" i="6"/>
  <c r="Q38" i="6"/>
  <c r="Q23" i="6"/>
  <c r="Q22" i="6"/>
  <c r="Q7" i="6"/>
  <c r="Q6" i="6"/>
  <c r="BA53" i="10" l="1"/>
  <c r="AX52" i="10"/>
  <c r="AX55" i="10"/>
  <c r="BA54" i="10"/>
  <c r="AY56" i="10"/>
  <c r="AY52" i="10"/>
  <c r="BA88" i="10"/>
  <c r="AY90" i="10"/>
  <c r="AY86" i="10"/>
  <c r="BA87" i="10"/>
  <c r="AX89" i="10"/>
  <c r="AX86" i="10"/>
  <c r="AX21" i="10"/>
  <c r="AX18" i="10"/>
  <c r="AY22" i="10"/>
  <c r="AY18" i="10"/>
  <c r="AF54" i="10"/>
  <c r="AD52" i="10"/>
  <c r="AD56" i="10"/>
  <c r="AF88" i="10"/>
  <c r="AD90" i="10"/>
  <c r="AD86" i="10"/>
  <c r="AF87" i="10"/>
  <c r="AC86" i="10"/>
  <c r="AC89" i="10"/>
  <c r="AF19" i="10"/>
  <c r="AC21" i="10"/>
  <c r="AC18" i="10"/>
  <c r="AD18" i="10"/>
  <c r="AD22" i="10"/>
  <c r="AF53" i="10"/>
  <c r="AC55" i="10"/>
  <c r="AC52" i="10"/>
  <c r="BA51" i="10"/>
  <c r="BA85" i="10"/>
  <c r="BA19" i="10"/>
  <c r="BA17" i="10"/>
  <c r="BA20" i="10"/>
  <c r="AF85" i="10"/>
  <c r="AF51" i="10"/>
  <c r="AF20" i="10"/>
  <c r="AF17" i="10"/>
  <c r="C7" i="8"/>
  <c r="C6" i="8"/>
  <c r="BA86" i="10" l="1"/>
  <c r="BA52" i="10"/>
  <c r="BA18" i="10"/>
  <c r="AF18" i="10"/>
  <c r="AF86" i="10"/>
  <c r="AF52" i="10"/>
  <c r="V47" i="6"/>
  <c r="V48" i="6" s="1"/>
  <c r="U47" i="6"/>
  <c r="U48" i="6" s="1"/>
  <c r="T47" i="6"/>
  <c r="T48" i="6" s="1"/>
  <c r="V31" i="6"/>
  <c r="V32" i="6" s="1"/>
  <c r="U31" i="6"/>
  <c r="U32" i="6" s="1"/>
  <c r="T31" i="6"/>
  <c r="T32" i="6" s="1"/>
  <c r="Q7" i="5"/>
  <c r="Q6" i="5"/>
  <c r="Q6" i="4"/>
  <c r="Q5" i="4"/>
  <c r="C5" i="8"/>
  <c r="Y32" i="6" l="1"/>
  <c r="Y48" i="6"/>
  <c r="Y47" i="6"/>
  <c r="Y31" i="6"/>
  <c r="V15" i="6"/>
  <c r="V16" i="6" s="1"/>
  <c r="U15" i="6"/>
  <c r="U16" i="6" s="1"/>
  <c r="T15" i="6"/>
  <c r="R13" i="4"/>
  <c r="X11" i="4" l="1"/>
  <c r="R18" i="4" s="1"/>
  <c r="AE6" i="4"/>
  <c r="AE7" i="4" s="1"/>
  <c r="X21" i="4"/>
  <c r="T21" i="4"/>
  <c r="AA20" i="4"/>
  <c r="V20" i="4"/>
  <c r="R20" i="4"/>
  <c r="Y21" i="4"/>
  <c r="U21" i="4"/>
  <c r="AB20" i="4"/>
  <c r="W20" i="4"/>
  <c r="S20" i="4"/>
  <c r="AA21" i="4"/>
  <c r="V21" i="4"/>
  <c r="R21" i="4"/>
  <c r="X20" i="4"/>
  <c r="T20" i="4"/>
  <c r="AB21" i="4"/>
  <c r="W21" i="4"/>
  <c r="S21" i="4"/>
  <c r="Y20" i="4"/>
  <c r="U20" i="4"/>
  <c r="Y15" i="6"/>
  <c r="T16" i="6"/>
  <c r="Y16" i="6" s="1"/>
  <c r="U19" i="4" l="1"/>
  <c r="V19" i="4"/>
  <c r="T19" i="4"/>
  <c r="X19" i="4"/>
  <c r="R19" i="4"/>
  <c r="AE20" i="4"/>
  <c r="S19" i="4"/>
  <c r="W19" i="4"/>
  <c r="T18" i="4"/>
  <c r="W18" i="4"/>
  <c r="Y18" i="4"/>
  <c r="AB18" i="4"/>
  <c r="S18" i="4"/>
  <c r="AA18" i="4"/>
  <c r="V18" i="4"/>
  <c r="U18" i="4"/>
  <c r="X18" i="4"/>
  <c r="Y19" i="4"/>
  <c r="AA19" i="4"/>
  <c r="AB19" i="4"/>
  <c r="AE21" i="4"/>
  <c r="AE18" i="4" l="1"/>
  <c r="AE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C8" authorId="0" shapeId="0" xr:uid="{00000000-0006-0000-0000-000001000000}">
      <text>
        <r>
          <rPr>
            <b/>
            <sz val="8"/>
            <color indexed="81"/>
            <rFont val="Tahoma"/>
            <family val="2"/>
          </rPr>
          <t>Project Code:</t>
        </r>
        <r>
          <rPr>
            <sz val="8"/>
            <color indexed="81"/>
            <rFont val="Tahoma"/>
            <family val="2"/>
          </rPr>
          <t xml:space="preserve">
Enter a brief code that defines the client or the project (e.g., "EPA-1").</t>
        </r>
      </text>
    </comment>
    <comment ref="C12" authorId="0" shapeId="0" xr:uid="{00000000-0006-0000-0000-000002000000}">
      <text>
        <r>
          <rPr>
            <b/>
            <sz val="8"/>
            <color indexed="81"/>
            <rFont val="Tahoma"/>
            <family val="2"/>
          </rPr>
          <t>Project Description:</t>
        </r>
        <r>
          <rPr>
            <sz val="8"/>
            <color indexed="81"/>
            <rFont val="Tahoma"/>
            <family val="2"/>
          </rPr>
          <t xml:space="preserve">
Enter a description of the goals and parameters of the overall project of which material characterization may be only a portion.</t>
        </r>
      </text>
    </comment>
    <comment ref="C16" authorId="0" shapeId="0" xr:uid="{00000000-0006-0000-0000-000003000000}">
      <text>
        <r>
          <rPr>
            <b/>
            <sz val="8"/>
            <color indexed="81"/>
            <rFont val="Tahoma"/>
            <family val="2"/>
          </rPr>
          <t>Material Code (required):</t>
        </r>
        <r>
          <rPr>
            <sz val="8"/>
            <color indexed="81"/>
            <rFont val="Tahoma"/>
            <family val="2"/>
          </rPr>
          <t xml:space="preserve">
Enter a  brief code that defines the material for this project (e.g., "CFA" might describe a coal fly ash).</t>
        </r>
      </text>
    </comment>
    <comment ref="C17" authorId="0" shapeId="0" xr:uid="{00000000-0006-0000-0000-000004000000}">
      <text>
        <r>
          <rPr>
            <b/>
            <sz val="8"/>
            <color indexed="81"/>
            <rFont val="Tahoma"/>
            <family val="2"/>
          </rPr>
          <t>Material Replicate (required):</t>
        </r>
        <r>
          <rPr>
            <sz val="8"/>
            <color indexed="81"/>
            <rFont val="Tahoma"/>
            <family val="2"/>
          </rPr>
          <t xml:space="preserve">
Enter a letter (e.g., "A", "B", "C" …) representing the replicate of a material sample (e.g., the first sample in a time-series collection of samples might be labelled as replicate A).</t>
        </r>
      </text>
    </comment>
    <comment ref="C23" authorId="0" shapeId="0" xr:uid="{00000000-0006-0000-0000-000005000000}">
      <text>
        <r>
          <rPr>
            <b/>
            <sz val="8"/>
            <color indexed="81"/>
            <rFont val="Tahoma"/>
            <family val="2"/>
          </rPr>
          <t>Material Description:</t>
        </r>
        <r>
          <rPr>
            <sz val="8"/>
            <color indexed="81"/>
            <rFont val="Tahoma"/>
            <family val="2"/>
          </rPr>
          <t xml:space="preserve">
Enter a description of the material which might include type of material, source of material, collection/receiving dates, etc.</t>
        </r>
      </text>
    </comment>
    <comment ref="C27" authorId="0" shapeId="0" xr:uid="{00000000-0006-0000-0000-000006000000}">
      <text>
        <r>
          <rPr>
            <b/>
            <sz val="8"/>
            <color indexed="81"/>
            <rFont val="Tahoma"/>
            <family val="2"/>
          </rPr>
          <t>Test Method Lab:</t>
        </r>
        <r>
          <rPr>
            <sz val="8"/>
            <color indexed="81"/>
            <rFont val="Tahoma"/>
            <family val="2"/>
          </rPr>
          <t xml:space="preserve">
Enter the name of the lab performing the leaching method.</t>
        </r>
      </text>
    </comment>
    <comment ref="C31" authorId="0" shapeId="0" xr:uid="{00000000-0006-0000-0000-000007000000}">
      <text>
        <r>
          <rPr>
            <b/>
            <sz val="8"/>
            <color indexed="81"/>
            <rFont val="Tahoma"/>
            <family val="2"/>
          </rPr>
          <t>Analytical Lab:</t>
        </r>
        <r>
          <rPr>
            <sz val="8"/>
            <color indexed="81"/>
            <rFont val="Tahoma"/>
            <family val="2"/>
          </rPr>
          <t xml:space="preserve">
Enter the name of the lab performing the chemical analysis of eluates.</t>
        </r>
      </text>
    </comment>
    <comment ref="C37" authorId="0" shapeId="0" xr:uid="{00000000-0006-0000-0000-000008000000}">
      <text>
        <r>
          <rPr>
            <b/>
            <sz val="8"/>
            <color indexed="81"/>
            <rFont val="Tahoma"/>
            <family val="2"/>
          </rPr>
          <t>Name of Database:</t>
        </r>
        <r>
          <rPr>
            <sz val="8"/>
            <color indexed="81"/>
            <rFont val="Tahoma"/>
            <family val="2"/>
          </rPr>
          <t xml:space="preserve">
If known, enter the name of the LeachXS Lite database to which this data will be uploaded.</t>
        </r>
      </text>
    </comment>
    <comment ref="C39" authorId="0" shapeId="0" xr:uid="{00000000-0006-0000-0000-000009000000}">
      <text>
        <r>
          <rPr>
            <b/>
            <sz val="8"/>
            <color indexed="81"/>
            <rFont val="Tahoma"/>
            <family val="2"/>
          </rPr>
          <t>Database Material Code:</t>
        </r>
        <r>
          <rPr>
            <sz val="8"/>
            <color indexed="81"/>
            <rFont val="Tahoma"/>
            <family val="2"/>
          </rPr>
          <t xml:space="preserve">
Enter a material code for the material in the LeachXS Lite database (if different than above).</t>
        </r>
      </text>
    </comment>
    <comment ref="C41" authorId="0" shapeId="0" xr:uid="{00000000-0006-0000-0000-00000A000000}">
      <text>
        <r>
          <rPr>
            <b/>
            <sz val="8"/>
            <color indexed="81"/>
            <rFont val="Tahoma"/>
            <family val="2"/>
          </rPr>
          <t>Material Class (required):</t>
        </r>
        <r>
          <rPr>
            <sz val="8"/>
            <color indexed="81"/>
            <rFont val="Tahoma"/>
            <family val="2"/>
          </rPr>
          <t xml:space="preserve">
Select the most appropriate material class from the drop down menu or select "other" and enter a descriptor to the right.</t>
        </r>
      </text>
    </comment>
    <comment ref="C43" authorId="0" shapeId="0" xr:uid="{00000000-0006-0000-0000-00000B000000}">
      <text>
        <r>
          <rPr>
            <b/>
            <sz val="8"/>
            <color indexed="81"/>
            <rFont val="Tahoma"/>
            <family val="2"/>
          </rPr>
          <t>Material Subclass (required):</t>
        </r>
        <r>
          <rPr>
            <sz val="8"/>
            <color indexed="81"/>
            <rFont val="Tahoma"/>
            <family val="2"/>
          </rPr>
          <t xml:space="preserve">
Select a material subclass from the drop down menu or select "other" and enter a descriptor to the right.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S10" authorId="0" shapeId="0" xr:uid="{00000000-0006-0000-0200-000001000000}">
      <text>
        <r>
          <rPr>
            <b/>
            <sz val="8"/>
            <color indexed="81"/>
            <rFont val="Tahoma"/>
            <family val="2"/>
          </rPr>
          <t>Empty Dish:</t>
        </r>
        <r>
          <rPr>
            <sz val="8"/>
            <color indexed="81"/>
            <rFont val="Tahoma"/>
            <family val="2"/>
          </rPr>
          <t xml:space="preserve">
Enter the mass of an empty drying or suitable weighing dish.</t>
        </r>
      </text>
    </comment>
    <comment ref="S11" authorId="0" shapeId="0" xr:uid="{00000000-0006-0000-0200-000002000000}">
      <text>
        <r>
          <rPr>
            <b/>
            <sz val="8"/>
            <color indexed="81"/>
            <rFont val="Tahoma"/>
            <family val="2"/>
          </rPr>
          <t>Dish + "Wet" Sample:</t>
        </r>
        <r>
          <rPr>
            <sz val="8"/>
            <color indexed="81"/>
            <rFont val="Tahoma"/>
            <family val="2"/>
          </rPr>
          <t xml:space="preserve">
After adding 5-10 g of "wet" sample to the dish, enter the mass of the dish + sample.  This may be repeated (Dish-1, Dish-2, Dish-3) to improve the calculation of mean values.</t>
        </r>
      </text>
    </comment>
    <comment ref="S12" authorId="0" shapeId="0" xr:uid="{00000000-0006-0000-0200-000003000000}">
      <text>
        <r>
          <rPr>
            <b/>
            <sz val="8"/>
            <color indexed="81"/>
            <rFont val="Tahoma"/>
            <family val="2"/>
          </rPr>
          <t>Dish + "Dry" Sample:</t>
        </r>
        <r>
          <rPr>
            <sz val="8"/>
            <color indexed="81"/>
            <rFont val="Tahoma"/>
            <family val="2"/>
          </rPr>
          <t xml:space="preserve">
After drying at 105 </t>
        </r>
        <r>
          <rPr>
            <vertAlign val="superscript"/>
            <sz val="8"/>
            <color indexed="81"/>
            <rFont val="Tahoma"/>
            <family val="2"/>
          </rPr>
          <t>o</t>
        </r>
        <r>
          <rPr>
            <sz val="8"/>
            <color indexed="81"/>
            <rFont val="Tahoma"/>
            <family val="2"/>
          </rPr>
          <t>C for at least 24 hr, enter the mass of the dish + sample.</t>
        </r>
      </text>
    </comment>
    <comment ref="S13" authorId="0" shapeId="0" xr:uid="{00000000-0006-0000-0200-000004000000}">
      <text>
        <r>
          <rPr>
            <b/>
            <sz val="8"/>
            <color indexed="81"/>
            <rFont val="Tahoma"/>
            <family val="2"/>
          </rPr>
          <t>Check (Dish + "Dry" Sample):</t>
        </r>
        <r>
          <rPr>
            <sz val="8"/>
            <color indexed="81"/>
            <rFont val="Tahoma"/>
            <family val="2"/>
          </rPr>
          <t xml:space="preserve">
Upon obtaining a constant mass (</t>
        </r>
        <r>
          <rPr>
            <sz val="8"/>
            <color indexed="81"/>
            <rFont val="Calibri"/>
            <family val="2"/>
          </rPr>
          <t>±</t>
        </r>
        <r>
          <rPr>
            <sz val="8"/>
            <color indexed="81"/>
            <rFont val="Tahoma"/>
            <family val="2"/>
          </rPr>
          <t xml:space="preserve"> 0.01 g), enter the final mass of the dish + sample.  Moisture content and Solids Content will be calculated for each dish (below) and the mean of the values for Dish-1, Dish-2 and Dish-3 calculated for MC and SC (lower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X8" authorId="0" shapeId="0" xr:uid="{00000000-0006-0000-0300-000001000000}">
      <text>
        <r>
          <rPr>
            <b/>
            <sz val="8"/>
            <color indexed="81"/>
            <rFont val="Tahoma"/>
            <family val="2"/>
          </rPr>
          <t>Particle Size:</t>
        </r>
        <r>
          <rPr>
            <sz val="8"/>
            <color indexed="81"/>
            <rFont val="Tahoma"/>
            <family val="2"/>
          </rPr>
          <t xml:space="preserve">
Enter "0.3", "2.0" or "5.0" as shown in Table 1 to the right.</t>
        </r>
      </text>
    </comment>
    <comment ref="X9" authorId="0" shapeId="0" xr:uid="{00000000-0006-0000-0300-000002000000}">
      <text>
        <r>
          <rPr>
            <b/>
            <sz val="8"/>
            <color indexed="81"/>
            <rFont val="Tahoma"/>
            <family val="2"/>
          </rPr>
          <t>Dry Equivalent Mass:</t>
        </r>
        <r>
          <rPr>
            <sz val="8"/>
            <color indexed="81"/>
            <rFont val="Tahoma"/>
            <family val="2"/>
          </rPr>
          <t xml:space="preserve">
This number is automatically entered according to Table 1, but can be overridden by entering in another number.</t>
        </r>
      </text>
    </comment>
    <comment ref="Q10" authorId="0" shapeId="0" xr:uid="{00000000-0006-0000-0300-000003000000}">
      <text>
        <r>
          <rPr>
            <b/>
            <sz val="8"/>
            <color indexed="81"/>
            <rFont val="Tahoma"/>
            <family val="2"/>
          </rPr>
          <t>Date:</t>
        </r>
        <r>
          <rPr>
            <sz val="8"/>
            <color indexed="81"/>
            <rFont val="Tahoma"/>
            <family val="2"/>
          </rPr>
          <t xml:space="preserve">
Enter the dates for the start and end of the contact interval.  Value will automatically convert to "dd-mmm-yy" format.</t>
        </r>
      </text>
    </comment>
    <comment ref="R10" authorId="0" shapeId="0" xr:uid="{00000000-0006-0000-0300-000004000000}">
      <text>
        <r>
          <rPr>
            <b/>
            <sz val="8"/>
            <color indexed="81"/>
            <rFont val="Tahoma"/>
            <family val="2"/>
          </rPr>
          <t>Time:</t>
        </r>
        <r>
          <rPr>
            <sz val="8"/>
            <color indexed="81"/>
            <rFont val="Tahoma"/>
            <family val="2"/>
          </rPr>
          <t xml:space="preserve">
Enter the times for the start and end of the contact interval in AM/PM format.</t>
        </r>
      </text>
    </comment>
    <comment ref="X10" authorId="0" shapeId="0" xr:uid="{00000000-0006-0000-0300-000005000000}">
      <text>
        <r>
          <rPr>
            <b/>
            <sz val="8"/>
            <color indexed="81"/>
            <rFont val="Tahoma"/>
            <family val="2"/>
          </rPr>
          <t>Solids Content:</t>
        </r>
        <r>
          <rPr>
            <sz val="8"/>
            <color indexed="81"/>
            <rFont val="Tahoma"/>
            <family val="2"/>
          </rPr>
          <t xml:space="preserve">
Enter the </t>
        </r>
        <r>
          <rPr>
            <i/>
            <sz val="8"/>
            <color indexed="81"/>
            <rFont val="Tahoma"/>
            <family val="2"/>
          </rPr>
          <t>Mean SC</t>
        </r>
        <r>
          <rPr>
            <sz val="8"/>
            <color indexed="81"/>
            <rFont val="Tahoma"/>
            <family val="2"/>
          </rPr>
          <t xml:space="preserve"> value (or link to the cell) from the "Moisture Content" sheet.</t>
        </r>
      </text>
    </comment>
    <comment ref="X11" authorId="0" shapeId="0" xr:uid="{00000000-0006-0000-0300-000006000000}">
      <text>
        <r>
          <rPr>
            <b/>
            <sz val="8"/>
            <color indexed="81"/>
            <rFont val="Tahoma"/>
            <family val="2"/>
          </rPr>
          <t>Mass of "As Tested" Material/Extraction:</t>
        </r>
        <r>
          <rPr>
            <sz val="8"/>
            <color indexed="81"/>
            <rFont val="Tahoma"/>
            <family val="2"/>
          </rPr>
          <t xml:space="preserve">
Automatically calculated based on the </t>
        </r>
        <r>
          <rPr>
            <i/>
            <sz val="8"/>
            <color indexed="81"/>
            <rFont val="Tahoma"/>
            <family val="2"/>
          </rPr>
          <t>Dry Equivalent Mass</t>
        </r>
        <r>
          <rPr>
            <sz val="8"/>
            <color indexed="81"/>
            <rFont val="Tahoma"/>
            <family val="2"/>
          </rPr>
          <t xml:space="preserve"> and </t>
        </r>
        <r>
          <rPr>
            <i/>
            <sz val="8"/>
            <color indexed="81"/>
            <rFont val="Tahoma"/>
            <family val="2"/>
          </rPr>
          <t>Solids Content</t>
        </r>
        <r>
          <rPr>
            <sz val="8"/>
            <color indexed="81"/>
            <rFont val="Tahoma"/>
            <family val="2"/>
          </rPr>
          <t xml:space="preserve"> above.</t>
        </r>
      </text>
    </comment>
    <comment ref="AE11" authorId="0" shapeId="0" xr:uid="{00000000-0006-0000-0300-000007000000}">
      <text>
        <r>
          <rPr>
            <b/>
            <sz val="8"/>
            <color indexed="81"/>
            <rFont val="Tahoma"/>
            <family val="2"/>
          </rPr>
          <t>Acid Type:</t>
        </r>
        <r>
          <rPr>
            <sz val="8"/>
            <color indexed="81"/>
            <rFont val="Tahoma"/>
            <family val="2"/>
          </rPr>
          <t xml:space="preserve">
Select an acid type from the drop down menu.</t>
        </r>
      </text>
    </comment>
    <comment ref="AE12" authorId="0" shapeId="0" xr:uid="{00000000-0006-0000-0300-000008000000}">
      <text>
        <r>
          <rPr>
            <b/>
            <sz val="8"/>
            <color indexed="81"/>
            <rFont val="Tahoma"/>
            <family val="2"/>
          </rPr>
          <t>Acid Normality:</t>
        </r>
        <r>
          <rPr>
            <sz val="8"/>
            <color indexed="81"/>
            <rFont val="Tahoma"/>
            <family val="2"/>
          </rPr>
          <t xml:space="preserve">
Enter the value for the normality of the acid used (e.g., 1N acid would be entered as "1.0").</t>
        </r>
      </text>
    </comment>
    <comment ref="AE13" authorId="0" shapeId="0" xr:uid="{00000000-0006-0000-0300-000009000000}">
      <text>
        <r>
          <rPr>
            <b/>
            <sz val="8"/>
            <color indexed="81"/>
            <rFont val="Tahoma"/>
            <family val="2"/>
          </rPr>
          <t>Base Type:</t>
        </r>
        <r>
          <rPr>
            <sz val="8"/>
            <color indexed="81"/>
            <rFont val="Tahoma"/>
            <family val="2"/>
          </rPr>
          <t xml:space="preserve">
Select a base type from the drop down menu.</t>
        </r>
      </text>
    </comment>
    <comment ref="AE14" authorId="0" shapeId="0" xr:uid="{00000000-0006-0000-0300-00000A000000}">
      <text>
        <r>
          <rPr>
            <b/>
            <sz val="8"/>
            <color indexed="81"/>
            <rFont val="Tahoma"/>
            <family val="2"/>
          </rPr>
          <t>Base Normality:</t>
        </r>
        <r>
          <rPr>
            <sz val="8"/>
            <color indexed="81"/>
            <rFont val="Tahoma"/>
            <family val="2"/>
          </rPr>
          <t xml:space="preserve">
Enter the value for the normality of the base used (e.g., 1N base would be entered as "1.0").</t>
        </r>
      </text>
    </comment>
    <comment ref="T16" authorId="0" shapeId="0" xr:uid="{00000000-0006-0000-0300-00000B000000}">
      <text>
        <r>
          <rPr>
            <b/>
            <sz val="8"/>
            <color indexed="81"/>
            <rFont val="Tahoma"/>
            <family val="2"/>
          </rPr>
          <t>Pre-Test Extraction Setup:</t>
        </r>
        <r>
          <rPr>
            <sz val="8"/>
            <color indexed="81"/>
            <rFont val="Tahoma"/>
            <family val="2"/>
          </rPr>
          <t xml:space="preserve">
Use the information in the columns to set up the extractions for the pre-test.  Note: one column should be the natural pH extraction (e.g., no acid or base addition).</t>
        </r>
      </text>
    </comment>
    <comment ref="X28" authorId="0" shapeId="0" xr:uid="{00000000-0006-0000-0300-00000C000000}">
      <text>
        <r>
          <rPr>
            <b/>
            <sz val="8"/>
            <color indexed="81"/>
            <rFont val="Tahoma"/>
            <family val="2"/>
          </rPr>
          <t>Acid Addition Table:</t>
        </r>
        <r>
          <rPr>
            <sz val="8"/>
            <color indexed="81"/>
            <rFont val="Tahoma"/>
            <family val="2"/>
          </rPr>
          <t xml:space="preserve">
For each target pH in this table, enter a value of acid additon that results in a green circle at the intersection of the titration curve and the tartget pH value.  Remember that the titration function is likely to have more curvature than is shown by the "connect the dots" red line in the titration graph.</t>
        </r>
      </text>
    </comment>
    <comment ref="X39" authorId="0" shapeId="0" xr:uid="{00000000-0006-0000-0300-00000D000000}">
      <text>
        <r>
          <rPr>
            <b/>
            <sz val="8"/>
            <color indexed="81"/>
            <rFont val="Tahoma"/>
            <family val="2"/>
          </rPr>
          <t>Natural pH Value:</t>
        </r>
        <r>
          <rPr>
            <sz val="8"/>
            <color indexed="81"/>
            <rFont val="Tahoma"/>
            <family val="2"/>
          </rPr>
          <t xml:space="preserve">
Enter the Eluate pH for the natural pH test position (i.e., when no acid or base is added).  If this value falls within the pH range of a extraction target pH, the target pH extraction may be removed from the test procedure in place of the natural pH extraction.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Y8" authorId="0" shapeId="0" xr:uid="{00000000-0006-0000-0400-000001000000}">
      <text>
        <r>
          <rPr>
            <b/>
            <sz val="8"/>
            <color indexed="81"/>
            <rFont val="Tahoma"/>
            <family val="2"/>
          </rPr>
          <t>Particle Size:</t>
        </r>
        <r>
          <rPr>
            <sz val="8"/>
            <color indexed="81"/>
            <rFont val="Tahoma"/>
            <family val="2"/>
          </rPr>
          <t xml:space="preserve">
Enter "0.3", "2.0" or "5.0" as shown in Table 1 to the right.</t>
        </r>
      </text>
    </comment>
    <comment ref="Y9" authorId="0" shapeId="0" xr:uid="{00000000-0006-0000-0400-000002000000}">
      <text>
        <r>
          <rPr>
            <b/>
            <sz val="8"/>
            <color indexed="81"/>
            <rFont val="Tahoma"/>
            <family val="2"/>
          </rPr>
          <t>Dry Equivalent Mass:</t>
        </r>
        <r>
          <rPr>
            <sz val="8"/>
            <color indexed="81"/>
            <rFont val="Tahoma"/>
            <family val="2"/>
          </rPr>
          <t xml:space="preserve">
This number is automatically entered according to Table 1, but can be overridden by entering in another number.</t>
        </r>
      </text>
    </comment>
    <comment ref="Q10" authorId="0" shapeId="0" xr:uid="{00000000-0006-0000-0400-000003000000}">
      <text>
        <r>
          <rPr>
            <b/>
            <sz val="8"/>
            <color indexed="81"/>
            <rFont val="Tahoma"/>
            <family val="2"/>
          </rPr>
          <t>Date:</t>
        </r>
        <r>
          <rPr>
            <sz val="8"/>
            <color indexed="81"/>
            <rFont val="Tahoma"/>
            <family val="2"/>
          </rPr>
          <t xml:space="preserve">
Enter the dates for the start and end of the contact interval.  Value will automatically convert to "dd-mmm-yy" format.</t>
        </r>
      </text>
    </comment>
    <comment ref="R10" authorId="0" shapeId="0" xr:uid="{00000000-0006-0000-0400-000004000000}">
      <text>
        <r>
          <rPr>
            <b/>
            <sz val="8"/>
            <color indexed="81"/>
            <rFont val="Tahoma"/>
            <family val="2"/>
          </rPr>
          <t>Time:</t>
        </r>
        <r>
          <rPr>
            <sz val="8"/>
            <color indexed="81"/>
            <rFont val="Tahoma"/>
            <family val="2"/>
          </rPr>
          <t xml:space="preserve">
Enter the time for the start and end of the contact interval in AM/PM format.</t>
        </r>
      </text>
    </comment>
    <comment ref="Y10" authorId="0" shapeId="0" xr:uid="{00000000-0006-0000-0400-000005000000}">
      <text>
        <r>
          <rPr>
            <b/>
            <sz val="8"/>
            <color indexed="81"/>
            <rFont val="Tahoma"/>
            <family val="2"/>
          </rPr>
          <t>Solids Content:</t>
        </r>
        <r>
          <rPr>
            <sz val="8"/>
            <color indexed="81"/>
            <rFont val="Tahoma"/>
            <family val="2"/>
          </rPr>
          <t xml:space="preserve">
Enter the Mean SC value (or link to the cell) from the "Moisture Content" tab.</t>
        </r>
      </text>
    </comment>
    <comment ref="Y11" authorId="0" shapeId="0" xr:uid="{00000000-0006-0000-0400-000006000000}">
      <text>
        <r>
          <rPr>
            <b/>
            <sz val="8"/>
            <color indexed="81"/>
            <rFont val="Tahoma"/>
            <family val="2"/>
          </rPr>
          <t>Mass of "As Tested" Material/Extraction:</t>
        </r>
        <r>
          <rPr>
            <sz val="8"/>
            <color indexed="81"/>
            <rFont val="Tahoma"/>
            <family val="2"/>
          </rPr>
          <t xml:space="preserve">
Automatically calculated based on the </t>
        </r>
        <r>
          <rPr>
            <i/>
            <sz val="8"/>
            <color indexed="81"/>
            <rFont val="Tahoma"/>
            <family val="2"/>
          </rPr>
          <t>Dry Equivalent Mass</t>
        </r>
        <r>
          <rPr>
            <sz val="8"/>
            <color indexed="81"/>
            <rFont val="Tahoma"/>
            <family val="2"/>
          </rPr>
          <t xml:space="preserve"> and </t>
        </r>
        <r>
          <rPr>
            <i/>
            <sz val="8"/>
            <color indexed="81"/>
            <rFont val="Tahoma"/>
            <family val="2"/>
          </rPr>
          <t>Solids Content</t>
        </r>
        <r>
          <rPr>
            <sz val="8"/>
            <color indexed="81"/>
            <rFont val="Tahoma"/>
            <family val="2"/>
          </rPr>
          <t xml:space="preserve"> above.</t>
        </r>
      </text>
    </comment>
    <comment ref="AD11" authorId="0" shapeId="0" xr:uid="{00000000-0006-0000-0400-000007000000}">
      <text>
        <r>
          <rPr>
            <b/>
            <sz val="8"/>
            <color indexed="81"/>
            <rFont val="Tahoma"/>
            <family val="2"/>
          </rPr>
          <t>Acid Type:</t>
        </r>
        <r>
          <rPr>
            <sz val="8"/>
            <color indexed="81"/>
            <rFont val="Tahoma"/>
            <family val="2"/>
          </rPr>
          <t xml:space="preserve">
Select an acid type from the drop down menu.</t>
        </r>
      </text>
    </comment>
    <comment ref="AD12" authorId="0" shapeId="0" xr:uid="{00000000-0006-0000-0400-000008000000}">
      <text>
        <r>
          <rPr>
            <b/>
            <sz val="8"/>
            <color indexed="81"/>
            <rFont val="Tahoma"/>
            <family val="2"/>
          </rPr>
          <t>Acid Normality:</t>
        </r>
        <r>
          <rPr>
            <sz val="8"/>
            <color indexed="81"/>
            <rFont val="Tahoma"/>
            <family val="2"/>
          </rPr>
          <t xml:space="preserve">
Enter the value for the normality of the acid used (e.g., 1N acid would be entered as "1.0").</t>
        </r>
      </text>
    </comment>
    <comment ref="AD13" authorId="0" shapeId="0" xr:uid="{00000000-0006-0000-0400-000009000000}">
      <text>
        <r>
          <rPr>
            <b/>
            <sz val="8"/>
            <color indexed="81"/>
            <rFont val="Tahoma"/>
            <family val="2"/>
          </rPr>
          <t>Base Type:</t>
        </r>
        <r>
          <rPr>
            <sz val="8"/>
            <color indexed="81"/>
            <rFont val="Tahoma"/>
            <family val="2"/>
          </rPr>
          <t xml:space="preserve">
Select an base type from the drop down menu.</t>
        </r>
      </text>
    </comment>
    <comment ref="AD14" authorId="0" shapeId="0" xr:uid="{00000000-0006-0000-0400-00000A000000}">
      <text>
        <r>
          <rPr>
            <b/>
            <sz val="8"/>
            <color indexed="81"/>
            <rFont val="Tahoma"/>
            <family val="2"/>
          </rPr>
          <t>Base Normality:</t>
        </r>
        <r>
          <rPr>
            <sz val="8"/>
            <color indexed="81"/>
            <rFont val="Tahoma"/>
            <family val="2"/>
          </rPr>
          <t xml:space="preserve">
Enter the value for the normality of the base used (e.g., 1N base would be entered as "1.0").</t>
        </r>
      </text>
    </comment>
    <comment ref="U15" authorId="0" shapeId="0" xr:uid="{00000000-0006-0000-0400-00000B000000}">
      <text>
        <r>
          <rPr>
            <b/>
            <sz val="8"/>
            <color indexed="81"/>
            <rFont val="Tahoma"/>
            <family val="2"/>
          </rPr>
          <t>Schedule of Acid/Base Additions:</t>
        </r>
        <r>
          <rPr>
            <sz val="8"/>
            <color indexed="81"/>
            <rFont val="Tahoma"/>
            <family val="2"/>
          </rPr>
          <t xml:space="preserve">
Use the information in the table to set up 9 pH target extractions, the natural pH extraction and 3 QA/QC blanks.</t>
        </r>
      </text>
    </comment>
    <comment ref="Q33" authorId="0" shapeId="0" xr:uid="{00000000-0006-0000-0400-00000C000000}">
      <text>
        <r>
          <rPr>
            <b/>
            <sz val="8"/>
            <color indexed="81"/>
            <rFont val="Tahoma"/>
            <family val="2"/>
          </rPr>
          <t>Meet pH Criteria?:</t>
        </r>
        <r>
          <rPr>
            <sz val="8"/>
            <color indexed="81"/>
            <rFont val="Tahoma"/>
            <family val="2"/>
          </rPr>
          <t xml:space="preserve">
Evaluate each </t>
        </r>
        <r>
          <rPr>
            <i/>
            <sz val="8"/>
            <color indexed="81"/>
            <rFont val="Tahoma"/>
            <family val="2"/>
          </rPr>
          <t xml:space="preserve">Eluate pH </t>
        </r>
        <r>
          <rPr>
            <sz val="8"/>
            <color indexed="81"/>
            <rFont val="Tahoma"/>
            <family val="2"/>
          </rPr>
          <t xml:space="preserve">value against the test position target pH range  and enter "a" for </t>
        </r>
        <r>
          <rPr>
            <i/>
            <sz val="8"/>
            <color indexed="81"/>
            <rFont val="Tahoma"/>
            <family val="2"/>
          </rPr>
          <t>acceptable</t>
        </r>
        <r>
          <rPr>
            <sz val="8"/>
            <color indexed="81"/>
            <rFont val="Tahoma"/>
            <family val="2"/>
          </rPr>
          <t xml:space="preserve"> (within the target pH range) or "r" for </t>
        </r>
        <r>
          <rPr>
            <i/>
            <sz val="8"/>
            <color indexed="81"/>
            <rFont val="Tahoma"/>
            <family val="2"/>
          </rPr>
          <t xml:space="preserve">rejected </t>
        </r>
        <r>
          <rPr>
            <sz val="8"/>
            <color indexed="81"/>
            <rFont val="Tahoma"/>
            <family val="2"/>
          </rPr>
          <t>(outside of the target pH range).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O5" authorId="0" shapeId="0" xr:uid="{00000000-0006-0000-0600-000001000000}">
      <text>
        <r>
          <rPr>
            <b/>
            <sz val="8"/>
            <color indexed="81"/>
            <rFont val="Tahoma"/>
            <family val="2"/>
          </rPr>
          <t>Method Detection Limit:</t>
        </r>
        <r>
          <rPr>
            <sz val="8"/>
            <color indexed="81"/>
            <rFont val="Tahoma"/>
            <family val="2"/>
          </rPr>
          <t xml:space="preserve">
Enter a MDL value as defined in Note 1.</t>
        </r>
      </text>
    </comment>
    <comment ref="O6" authorId="0" shapeId="0" xr:uid="{00000000-0006-0000-0600-000002000000}">
      <text>
        <r>
          <rPr>
            <b/>
            <sz val="8"/>
            <color indexed="81"/>
            <rFont val="Tahoma"/>
            <family val="2"/>
          </rPr>
          <t>Reporting Limit:</t>
        </r>
        <r>
          <rPr>
            <sz val="8"/>
            <color indexed="81"/>
            <rFont val="Tahoma"/>
            <family val="2"/>
          </rPr>
          <t xml:space="preserve">
Enter a reporting limit value.</t>
        </r>
      </text>
    </comment>
    <comment ref="O7" authorId="0" shapeId="0" xr:uid="{00000000-0006-0000-0600-000003000000}">
      <text>
        <r>
          <rPr>
            <b/>
            <sz val="8"/>
            <color indexed="81"/>
            <rFont val="Tahoma"/>
            <family val="2"/>
          </rPr>
          <t>Type of RL:</t>
        </r>
        <r>
          <rPr>
            <sz val="8"/>
            <color indexed="81"/>
            <rFont val="Tahoma"/>
            <family val="2"/>
          </rPr>
          <t xml:space="preserve">
Select a type of RL from the drop-down list.</t>
        </r>
      </text>
    </comment>
    <comment ref="O8" authorId="0" shapeId="0" xr:uid="{00000000-0006-0000-0600-000004000000}">
      <text>
        <r>
          <rPr>
            <b/>
            <sz val="8"/>
            <color indexed="81"/>
            <rFont val="Tahoma"/>
            <family val="2"/>
          </rPr>
          <t>Analytic Method:</t>
        </r>
        <r>
          <rPr>
            <sz val="8"/>
            <color indexed="81"/>
            <rFont val="Tahoma"/>
            <family val="2"/>
          </rPr>
          <t xml:space="preserve">
Select an Analytical Method from the drop down menu.</t>
        </r>
      </text>
    </comment>
    <comment ref="O9" authorId="0" shapeId="0" xr:uid="{00000000-0006-0000-0600-000005000000}">
      <text>
        <r>
          <rPr>
            <b/>
            <sz val="8"/>
            <color indexed="81"/>
            <rFont val="Tahoma"/>
            <family val="2"/>
          </rPr>
          <t>Analysis Date:</t>
        </r>
        <r>
          <rPr>
            <sz val="8"/>
            <color indexed="81"/>
            <rFont val="Tahoma"/>
            <family val="2"/>
          </rPr>
          <t xml:space="preserve">
Enter the date that the chemical analysis was performed or completed.  Value will automatically convert to "dd-mmm-yy" format.</t>
        </r>
      </text>
    </comment>
    <comment ref="G11" authorId="0" shapeId="0" xr:uid="{00000000-0006-0000-0600-000006000000}">
      <text>
        <r>
          <rPr>
            <b/>
            <sz val="8"/>
            <color indexed="81"/>
            <rFont val="Tahoma"/>
            <family val="2"/>
          </rPr>
          <t>Analytical Lab Name:</t>
        </r>
        <r>
          <rPr>
            <sz val="8"/>
            <color indexed="81"/>
            <rFont val="Tahoma"/>
            <family val="2"/>
          </rPr>
          <t xml:space="preserve">
Enter the name of the lab perfoming the chemical analysis.</t>
        </r>
      </text>
    </comment>
    <comment ref="C25" authorId="0" shapeId="0" xr:uid="{00000000-0006-0000-0600-000007000000}">
      <text>
        <r>
          <rPr>
            <b/>
            <sz val="8"/>
            <color indexed="81"/>
            <rFont val="Tahoma"/>
            <family val="2"/>
          </rPr>
          <t>Natural pH Extraction:</t>
        </r>
        <r>
          <rPr>
            <sz val="8"/>
            <color indexed="81"/>
            <rFont val="Tahoma"/>
            <family val="2"/>
          </rPr>
          <t xml:space="preserve">
Renamed from "NAT" to "T10" for upload into LeachXS Lite.</t>
        </r>
      </text>
    </comment>
    <comment ref="C35" authorId="0" shapeId="0" xr:uid="{00000000-0006-0000-0600-000008000000}">
      <text>
        <r>
          <rPr>
            <b/>
            <sz val="8"/>
            <color indexed="81"/>
            <rFont val="Tahoma"/>
            <family val="2"/>
          </rPr>
          <t>Natural pH Extraction:</t>
        </r>
        <r>
          <rPr>
            <sz val="8"/>
            <color indexed="81"/>
            <rFont val="Tahoma"/>
            <family val="2"/>
          </rPr>
          <t xml:space="preserve">
Renamed from "NAT" to "T10" for upload into LeachXS Lite.</t>
        </r>
      </text>
    </comment>
    <comment ref="C45" authorId="0" shapeId="0" xr:uid="{00000000-0006-0000-0600-000009000000}">
      <text>
        <r>
          <rPr>
            <b/>
            <sz val="8"/>
            <color indexed="81"/>
            <rFont val="Tahoma"/>
            <family val="2"/>
          </rPr>
          <t>Natural pH Extraction:</t>
        </r>
        <r>
          <rPr>
            <sz val="8"/>
            <color indexed="81"/>
            <rFont val="Tahoma"/>
            <family val="2"/>
          </rPr>
          <t xml:space="preserve">
Renamed from "NAT" to "T10" for upload into LeachXS Lite.</t>
        </r>
      </text>
    </comment>
  </commentList>
</comments>
</file>

<file path=xl/sharedStrings.xml><?xml version="1.0" encoding="utf-8"?>
<sst xmlns="http://schemas.openxmlformats.org/spreadsheetml/2006/main" count="1906" uniqueCount="841">
  <si>
    <t>Code</t>
  </si>
  <si>
    <t xml:space="preserve">Project </t>
  </si>
  <si>
    <t xml:space="preserve">Material </t>
  </si>
  <si>
    <t>Dish-1</t>
  </si>
  <si>
    <t>Dish-2</t>
  </si>
  <si>
    <t>Dish-3</t>
  </si>
  <si>
    <t>Date</t>
  </si>
  <si>
    <t>Time</t>
  </si>
  <si>
    <t xml:space="preserve">Empty Dish [g] </t>
  </si>
  <si>
    <t xml:space="preserve">Dish + Sample [g] </t>
  </si>
  <si>
    <t xml:space="preserve">Dish + Dry Sample [g] </t>
  </si>
  <si>
    <t xml:space="preserve">Check (Dish + Dry Sample) [g] </t>
  </si>
  <si>
    <r>
      <t>Moisture Content (MC) [g-</t>
    </r>
    <r>
      <rPr>
        <sz val="11"/>
        <rFont val="Calibri"/>
        <family val="2"/>
      </rPr>
      <t xml:space="preserve">water/g] </t>
    </r>
  </si>
  <si>
    <t xml:space="preserve">Mean MC = </t>
  </si>
  <si>
    <r>
      <t>Solids Content (SC) [g-</t>
    </r>
    <r>
      <rPr>
        <sz val="11"/>
        <rFont val="Calibri"/>
        <family val="2"/>
      </rPr>
      <t xml:space="preserve">dry/g] </t>
    </r>
  </si>
  <si>
    <t xml:space="preserve">Mean SC = </t>
  </si>
  <si>
    <t>Test conducted by:</t>
  </si>
  <si>
    <t xml:space="preserve">LS Ratio </t>
  </si>
  <si>
    <t xml:space="preserve">Solids Content (default = 1) </t>
  </si>
  <si>
    <t xml:space="preserve"> [g-dry/g]</t>
  </si>
  <si>
    <t xml:space="preserve">Acid Type </t>
  </si>
  <si>
    <t>HNO3</t>
  </si>
  <si>
    <t xml:space="preserve">Acid Normality </t>
  </si>
  <si>
    <t>Test Start</t>
  </si>
  <si>
    <t xml:space="preserve">Base Type </t>
  </si>
  <si>
    <t>NaOH</t>
  </si>
  <si>
    <t>Test End</t>
  </si>
  <si>
    <t xml:space="preserve">Base Normality </t>
  </si>
  <si>
    <t xml:space="preserve">Test Position </t>
  </si>
  <si>
    <t>T01</t>
  </si>
  <si>
    <t>T02</t>
  </si>
  <si>
    <t>T03</t>
  </si>
  <si>
    <t>T04</t>
  </si>
  <si>
    <t>T05</t>
  </si>
  <si>
    <t>T06</t>
  </si>
  <si>
    <t>T07</t>
  </si>
  <si>
    <t>T08</t>
  </si>
  <si>
    <t>B01</t>
  </si>
  <si>
    <t>B02</t>
  </si>
  <si>
    <t>B03</t>
  </si>
  <si>
    <t>Water</t>
  </si>
  <si>
    <t>Acid</t>
  </si>
  <si>
    <t>Base</t>
  </si>
  <si>
    <t xml:space="preserve">Liquid Volume / Extraction </t>
  </si>
  <si>
    <t xml:space="preserve">Maximum Particle Size </t>
  </si>
  <si>
    <t xml:space="preserve">Acid Addition [meq/g] </t>
  </si>
  <si>
    <t>-</t>
  </si>
  <si>
    <t>Reagent Information</t>
  </si>
  <si>
    <t>Extraction Information</t>
  </si>
  <si>
    <t>Schedule of Acid and Base Addition</t>
  </si>
  <si>
    <t>A</t>
  </si>
  <si>
    <t>B</t>
  </si>
  <si>
    <t>pH Target</t>
  </si>
  <si>
    <t>Rationale</t>
  </si>
  <si>
    <t>C</t>
  </si>
  <si>
    <t>Dry</t>
  </si>
  <si>
    <t>PRE-TEST TITRATION INSTRUCTIONS</t>
  </si>
  <si>
    <t>P01</t>
  </si>
  <si>
    <t>P02</t>
  </si>
  <si>
    <t>P03</t>
  </si>
  <si>
    <t>P04</t>
  </si>
  <si>
    <t>P05</t>
  </si>
  <si>
    <t xml:space="preserve"> [hr]</t>
  </si>
  <si>
    <t>Total Solid</t>
  </si>
  <si>
    <t>Total Water</t>
  </si>
  <si>
    <t>Total Acid</t>
  </si>
  <si>
    <t>Total Base</t>
  </si>
  <si>
    <t xml:space="preserve">  Natural pH at LS 10 mL/g-dry (no acid/base addition)</t>
  </si>
  <si>
    <t xml:space="preserve">  Provides total or available content of COPCs</t>
  </si>
  <si>
    <t xml:space="preserve">  Lower pH limit of typical management scenario</t>
  </si>
  <si>
    <t xml:space="preserve">  Typical lower range of industrial waste landfills</t>
  </si>
  <si>
    <t xml:space="preserve">  Neutral pH region; high release of oxyanions</t>
  </si>
  <si>
    <t xml:space="preserve">  Minimum of LSP curve for many cationic and amphoteric COPCs</t>
  </si>
  <si>
    <t xml:space="preserve">  Maximum in alkaline range for LSP curves of amphoteric COPCs</t>
  </si>
  <si>
    <t xml:space="preserve">  Upper bound (field conditions) for amphoteric COPCs</t>
  </si>
  <si>
    <t xml:space="preserve">  Substitution if natural pH falls within range of a mandatory pH target</t>
  </si>
  <si>
    <t xml:space="preserve">Eluate pH </t>
  </si>
  <si>
    <t xml:space="preserve">Eluate EC [mS/cm] </t>
  </si>
  <si>
    <t>Acid Normality [meq/mL]</t>
  </si>
  <si>
    <t>Base Normality [meq/mL]</t>
  </si>
  <si>
    <t>Nominal Reagent Information</t>
  </si>
  <si>
    <t xml:space="preserve">Particle Size (85 wt% less than) </t>
  </si>
  <si>
    <t xml:space="preserve"> [g-water/g]</t>
  </si>
  <si>
    <t xml:space="preserve">  Endpoint pH of carbonated alkaline materials</t>
  </si>
  <si>
    <t>P06</t>
  </si>
  <si>
    <t>P07</t>
  </si>
  <si>
    <t>P08</t>
  </si>
  <si>
    <t>±0.5</t>
  </si>
  <si>
    <t>T09</t>
  </si>
  <si>
    <t>totals</t>
  </si>
  <si>
    <t>no solid</t>
  </si>
  <si>
    <t>Target pH</t>
  </si>
  <si>
    <r>
      <t>Reagent Water [mL] (</t>
    </r>
    <r>
      <rPr>
        <sz val="11"/>
        <color indexed="8"/>
        <rFont val="Calibri"/>
        <family val="2"/>
      </rPr>
      <t>±5%)</t>
    </r>
  </si>
  <si>
    <r>
      <t>Acid Volume [mL]  (</t>
    </r>
    <r>
      <rPr>
        <sz val="11"/>
        <color indexed="8"/>
        <rFont val="Calibri"/>
        <family val="2"/>
      </rPr>
      <t>±1%)</t>
    </r>
  </si>
  <si>
    <r>
      <t>Base Volume [mL]  (</t>
    </r>
    <r>
      <rPr>
        <sz val="11"/>
        <color indexed="8"/>
        <rFont val="Calibri"/>
        <family val="2"/>
      </rPr>
      <t>±1%)</t>
    </r>
    <r>
      <rPr>
        <sz val="11"/>
        <color theme="1"/>
        <rFont val="Calibri"/>
        <family val="2"/>
        <scheme val="minor"/>
      </rPr>
      <t xml:space="preserve"> </t>
    </r>
  </si>
  <si>
    <r>
      <t>"As Tested" Solid [g]  (</t>
    </r>
    <r>
      <rPr>
        <sz val="11"/>
        <rFont val="Calibri"/>
        <family val="2"/>
      </rPr>
      <t>±0.05g)</t>
    </r>
  </si>
  <si>
    <t>Solids Information</t>
  </si>
  <si>
    <t>Pb</t>
  </si>
  <si>
    <t>Li</t>
  </si>
  <si>
    <t>Sn</t>
  </si>
  <si>
    <t>Ti</t>
  </si>
  <si>
    <t>U</t>
  </si>
  <si>
    <t>DIC</t>
  </si>
  <si>
    <t>DOC</t>
  </si>
  <si>
    <t>Project ID</t>
  </si>
  <si>
    <t>Material ID</t>
  </si>
  <si>
    <t>Test ID</t>
  </si>
  <si>
    <t>KOH</t>
  </si>
  <si>
    <t>Solid</t>
  </si>
  <si>
    <t>Moisture</t>
  </si>
  <si>
    <t>Eluate</t>
  </si>
  <si>
    <t>Aluminum</t>
  </si>
  <si>
    <t>Antimony</t>
  </si>
  <si>
    <t>Arsenic</t>
  </si>
  <si>
    <t>Barium</t>
  </si>
  <si>
    <t>Beryllium</t>
  </si>
  <si>
    <t>Boron</t>
  </si>
  <si>
    <t>Cadmium</t>
  </si>
  <si>
    <t>Calcium</t>
  </si>
  <si>
    <t>Cesium</t>
  </si>
  <si>
    <t>Chromium</t>
  </si>
  <si>
    <t>Cobalt</t>
  </si>
  <si>
    <t>Copper</t>
  </si>
  <si>
    <t>Iron</t>
  </si>
  <si>
    <t>Lead</t>
  </si>
  <si>
    <t>Lithium</t>
  </si>
  <si>
    <t>Magnesium</t>
  </si>
  <si>
    <t>Manganese</t>
  </si>
  <si>
    <t>Molybdenum</t>
  </si>
  <si>
    <t>Nickel</t>
  </si>
  <si>
    <t>Potassium</t>
  </si>
  <si>
    <t>Selenium</t>
  </si>
  <si>
    <t>Silicon</t>
  </si>
  <si>
    <t>Sodium</t>
  </si>
  <si>
    <t>Strontium</t>
  </si>
  <si>
    <t>Thallium</t>
  </si>
  <si>
    <t>Tin</t>
  </si>
  <si>
    <t>Titanium</t>
  </si>
  <si>
    <t>Uranium</t>
  </si>
  <si>
    <t>Vanadium</t>
  </si>
  <si>
    <t>Zinc</t>
  </si>
  <si>
    <t>Fluoride</t>
  </si>
  <si>
    <t>Chloride</t>
  </si>
  <si>
    <t>Nitrate</t>
  </si>
  <si>
    <t>Sulfate</t>
  </si>
  <si>
    <t>Inorganic C</t>
  </si>
  <si>
    <t>Organic C</t>
  </si>
  <si>
    <t>Content</t>
  </si>
  <si>
    <t>Added</t>
  </si>
  <si>
    <t>Stength</t>
  </si>
  <si>
    <t>pH</t>
  </si>
  <si>
    <t>Cond.</t>
  </si>
  <si>
    <t>ORP</t>
  </si>
  <si>
    <t>Al</t>
  </si>
  <si>
    <t>Sb</t>
  </si>
  <si>
    <t>As</t>
  </si>
  <si>
    <t>Ba</t>
  </si>
  <si>
    <t>Be</t>
  </si>
  <si>
    <t>Cd</t>
  </si>
  <si>
    <t>Ca</t>
  </si>
  <si>
    <t>Cs</t>
  </si>
  <si>
    <t>Cr</t>
  </si>
  <si>
    <t>Co</t>
  </si>
  <si>
    <t>Cu</t>
  </si>
  <si>
    <t>Fe</t>
  </si>
  <si>
    <t>Mg</t>
  </si>
  <si>
    <t>Mn</t>
  </si>
  <si>
    <t>Mo</t>
  </si>
  <si>
    <t>Ni</t>
  </si>
  <si>
    <t>K</t>
  </si>
  <si>
    <t>Se</t>
  </si>
  <si>
    <t>Si</t>
  </si>
  <si>
    <t>Na</t>
  </si>
  <si>
    <t>Sr</t>
  </si>
  <si>
    <t>Tl</t>
  </si>
  <si>
    <t>V</t>
  </si>
  <si>
    <t>Zn</t>
  </si>
  <si>
    <t>F</t>
  </si>
  <si>
    <t>Cl</t>
  </si>
  <si>
    <t>NO3</t>
  </si>
  <si>
    <t>SO4</t>
  </si>
  <si>
    <t>Sample ID</t>
  </si>
  <si>
    <t>Bromide</t>
  </si>
  <si>
    <t>Nitrite</t>
  </si>
  <si>
    <t>Phosphate</t>
  </si>
  <si>
    <t>Br</t>
  </si>
  <si>
    <t>NO2</t>
  </si>
  <si>
    <t>PO4</t>
  </si>
  <si>
    <t>Hg</t>
  </si>
  <si>
    <t>Mercury</t>
  </si>
  <si>
    <t>µg/L</t>
  </si>
  <si>
    <t>mV</t>
  </si>
  <si>
    <t>mS/cm</t>
  </si>
  <si>
    <t>s.u.</t>
  </si>
  <si>
    <t>meq/g-dry</t>
  </si>
  <si>
    <t>N</t>
  </si>
  <si>
    <t>mL</t>
  </si>
  <si>
    <t>g</t>
  </si>
  <si>
    <t>"As Tested"</t>
  </si>
  <si>
    <t>MOISTURE CONTENT (WET BASIS) AND SOLIDS CONTENT INSTRUCTIONS</t>
  </si>
  <si>
    <t xml:space="preserve">Project Description </t>
  </si>
  <si>
    <t xml:space="preserve">Project Code </t>
  </si>
  <si>
    <t xml:space="preserve">Material Code </t>
  </si>
  <si>
    <t xml:space="preserve">Project Sponsor </t>
  </si>
  <si>
    <t xml:space="preserve">Analytical Lab </t>
  </si>
  <si>
    <t xml:space="preserve">Contact </t>
  </si>
  <si>
    <r>
      <t>13.0</t>
    </r>
    <r>
      <rPr>
        <sz val="11"/>
        <rFont val="Calibri"/>
        <family val="2"/>
      </rPr>
      <t>±0.5</t>
    </r>
  </si>
  <si>
    <r>
      <t>12.0</t>
    </r>
    <r>
      <rPr>
        <sz val="11"/>
        <rFont val="Calibri"/>
        <family val="2"/>
      </rPr>
      <t>±0.5</t>
    </r>
  </si>
  <si>
    <r>
      <t>10.5</t>
    </r>
    <r>
      <rPr>
        <sz val="11"/>
        <rFont val="Calibri"/>
        <family val="2"/>
      </rPr>
      <t>±0.5</t>
    </r>
  </si>
  <si>
    <r>
      <t>8.0</t>
    </r>
    <r>
      <rPr>
        <sz val="11"/>
        <rFont val="Calibri"/>
        <family val="2"/>
      </rPr>
      <t>±0.5</t>
    </r>
  </si>
  <si>
    <r>
      <t>7.0</t>
    </r>
    <r>
      <rPr>
        <sz val="11"/>
        <rFont val="Calibri"/>
        <family val="2"/>
      </rPr>
      <t>±0.5</t>
    </r>
  </si>
  <si>
    <r>
      <t>2.0</t>
    </r>
    <r>
      <rPr>
        <sz val="11"/>
        <rFont val="Calibri"/>
        <family val="2"/>
      </rPr>
      <t>±0.5</t>
    </r>
  </si>
  <si>
    <t xml:space="preserve">  PROJECT INFORMATION</t>
  </si>
  <si>
    <t xml:space="preserve">Test Method Lab </t>
  </si>
  <si>
    <t xml:space="preserve">Date Complete </t>
  </si>
  <si>
    <t xml:space="preserve">Phone </t>
  </si>
  <si>
    <t xml:space="preserve">  DATABASE INFORMATION</t>
  </si>
  <si>
    <t xml:space="preserve">  SIGNATURES</t>
  </si>
  <si>
    <t xml:space="preserve">Data Compiler: </t>
  </si>
  <si>
    <t xml:space="preserve">Date: </t>
  </si>
  <si>
    <t xml:space="preserve">Data Reviewer: </t>
  </si>
  <si>
    <t xml:space="preserve">Approved by: </t>
  </si>
  <si>
    <t>Wet</t>
  </si>
  <si>
    <t>Description</t>
  </si>
  <si>
    <t>Name</t>
  </si>
  <si>
    <t>Residue Handling</t>
  </si>
  <si>
    <t>Report 4</t>
  </si>
  <si>
    <t>None</t>
  </si>
  <si>
    <t>EPA-600/R-08/077</t>
  </si>
  <si>
    <t>Other</t>
  </si>
  <si>
    <t>EPA-600/R-06/008</t>
  </si>
  <si>
    <t>Sodium bicarbonate</t>
  </si>
  <si>
    <t>Sodium carbonate</t>
  </si>
  <si>
    <t>Magnesium lime</t>
  </si>
  <si>
    <t>Limestone</t>
  </si>
  <si>
    <t>not applicable</t>
  </si>
  <si>
    <t>Lime</t>
  </si>
  <si>
    <t>Class F</t>
  </si>
  <si>
    <t>Class C</t>
  </si>
  <si>
    <t>Fly Ash Class</t>
  </si>
  <si>
    <t>Spray dryer</t>
  </si>
  <si>
    <t>Wet - Forced oxidation</t>
  </si>
  <si>
    <t>Rich Reagent Inj.</t>
  </si>
  <si>
    <t>Wet - Natural oxidation</t>
  </si>
  <si>
    <t>SOFA</t>
  </si>
  <si>
    <t>Wet - Inhibited oxidation</t>
  </si>
  <si>
    <t>SCR &amp; SNCR</t>
  </si>
  <si>
    <t>SNCR-BP</t>
  </si>
  <si>
    <t>SNCR</t>
  </si>
  <si>
    <t>SCR-BP</t>
  </si>
  <si>
    <t>SCR</t>
  </si>
  <si>
    <t>Hot-side ESP w/COHPAC</t>
  </si>
  <si>
    <t>Fabric Filter</t>
  </si>
  <si>
    <t>NOx Control</t>
  </si>
  <si>
    <t>Cold-side ESP</t>
  </si>
  <si>
    <t>Hot-side ESP</t>
  </si>
  <si>
    <t>Duct Sorbent inj. - MgO</t>
  </si>
  <si>
    <t>Particulate Capture</t>
  </si>
  <si>
    <t>Duct Sorbent inj. - CaCO3</t>
  </si>
  <si>
    <t>Duct Sorbent inj. - Troana</t>
  </si>
  <si>
    <t>Furnace Sorbent inj. - MgO</t>
  </si>
  <si>
    <t>Fixated stabilized sludge with lime</t>
  </si>
  <si>
    <t>Furnace Sorbent inj. - CaCO3</t>
  </si>
  <si>
    <t>Fixated stabilized sludge</t>
  </si>
  <si>
    <t>Index Testing</t>
  </si>
  <si>
    <t>Furnace Sorbent inj. - Troana</t>
  </si>
  <si>
    <t>FGD Gypsum, washed</t>
  </si>
  <si>
    <t>Limited Analysis</t>
  </si>
  <si>
    <t>FGD Gypsum, unwashed</t>
  </si>
  <si>
    <t>Complete Characterization</t>
  </si>
  <si>
    <t>Scrubber sludge</t>
  </si>
  <si>
    <t>Fly ash - FSI</t>
  </si>
  <si>
    <t>Fly ash - DSI</t>
  </si>
  <si>
    <t>Fly ash</t>
  </si>
  <si>
    <t>Brominated activated carbon</t>
  </si>
  <si>
    <t>Bottom ash</t>
  </si>
  <si>
    <t>Powdered activated carbon</t>
  </si>
  <si>
    <t>Coal milling rejects w/ pyrite</t>
  </si>
  <si>
    <t>Coal milling rejects</t>
  </si>
  <si>
    <t xml:space="preserve">Hg Sorbent Injection </t>
  </si>
  <si>
    <t>COAL COMBUSTION RESIDUE CLASSIFICATION</t>
  </si>
  <si>
    <t xml:space="preserve">Material Replicate </t>
  </si>
  <si>
    <t xml:space="preserve">CCR Category </t>
  </si>
  <si>
    <t xml:space="preserve">Fly Ash Type </t>
  </si>
  <si>
    <t xml:space="preserve">Facility Description </t>
  </si>
  <si>
    <t xml:space="preserve">Particulate Capture </t>
  </si>
  <si>
    <t xml:space="preserve">Scrubber Type </t>
  </si>
  <si>
    <r>
      <t>NO</t>
    </r>
    <r>
      <rPr>
        <vertAlign val="subscript"/>
        <sz val="11"/>
        <color theme="1"/>
        <rFont val="Calibri"/>
        <family val="2"/>
        <scheme val="minor"/>
      </rPr>
      <t>x</t>
    </r>
    <r>
      <rPr>
        <sz val="11"/>
        <color theme="1"/>
        <rFont val="Calibri"/>
        <family val="2"/>
        <scheme val="minor"/>
      </rPr>
      <t xml:space="preserve"> Control </t>
    </r>
  </si>
  <si>
    <t>Temperature</t>
  </si>
  <si>
    <t>ICP-MS</t>
  </si>
  <si>
    <t>IC</t>
  </si>
  <si>
    <t>TOC</t>
  </si>
  <si>
    <t>EPA-600/R-08/151</t>
  </si>
  <si>
    <t xml:space="preserve">Test Replicate </t>
  </si>
  <si>
    <t>Reagent water (e.g., ASTM Type I)</t>
  </si>
  <si>
    <t xml:space="preserve">Analysis Date </t>
  </si>
  <si>
    <t>Air</t>
  </si>
  <si>
    <t>Construction</t>
  </si>
  <si>
    <t>Fuel</t>
  </si>
  <si>
    <t>Landfill</t>
  </si>
  <si>
    <t>CaCl2 (1mM)</t>
  </si>
  <si>
    <t>Nitric Acid</t>
  </si>
  <si>
    <t>Potassium Hydroxide</t>
  </si>
  <si>
    <t>Sodium Hydroxide</t>
  </si>
  <si>
    <t>AAS</t>
  </si>
  <si>
    <t>AAS-GF</t>
  </si>
  <si>
    <t>Colorimetry</t>
  </si>
  <si>
    <t>FIA</t>
  </si>
  <si>
    <t>GC</t>
  </si>
  <si>
    <t>GC-FID</t>
  </si>
  <si>
    <t>GC-MS</t>
  </si>
  <si>
    <t>HG-ICP-MS</t>
  </si>
  <si>
    <t>HPLC</t>
  </si>
  <si>
    <t>ICP-USN</t>
  </si>
  <si>
    <t>ISE</t>
  </si>
  <si>
    <t>Potentiometry</t>
  </si>
  <si>
    <t>Titrimetry</t>
  </si>
  <si>
    <t>PROCESS</t>
  </si>
  <si>
    <t>RESIDUE</t>
  </si>
  <si>
    <t>Citation</t>
  </si>
  <si>
    <t>Bituminous</t>
  </si>
  <si>
    <t>Bituminous (High S)</t>
  </si>
  <si>
    <t>Bituminous (Low S)</t>
  </si>
  <si>
    <t>Bituminous (Med S)</t>
  </si>
  <si>
    <t>Lignite</t>
  </si>
  <si>
    <t>PRB/Lignite blend</t>
  </si>
  <si>
    <t>PRB/Low S bit (85:15)</t>
  </si>
  <si>
    <t>Sub-bituminous</t>
  </si>
  <si>
    <t>Southern Appalachian</t>
  </si>
  <si>
    <t>Powder River Basin</t>
  </si>
  <si>
    <t>Illinois Basin</t>
  </si>
  <si>
    <t>Gulf Coast</t>
  </si>
  <si>
    <t>St. Clair</t>
  </si>
  <si>
    <t>Salem Harbor</t>
  </si>
  <si>
    <t>Pleasant Prairie</t>
  </si>
  <si>
    <t>Facility Z</t>
  </si>
  <si>
    <t>Facility Y</t>
  </si>
  <si>
    <t>Facility X</t>
  </si>
  <si>
    <t>Facility W</t>
  </si>
  <si>
    <t>Facility V</t>
  </si>
  <si>
    <t>Facility U</t>
  </si>
  <si>
    <t>Facility T</t>
  </si>
  <si>
    <t>Facility S</t>
  </si>
  <si>
    <t>Facility R</t>
  </si>
  <si>
    <t>Facility Q</t>
  </si>
  <si>
    <t>Facility P</t>
  </si>
  <si>
    <t>Facility O</t>
  </si>
  <si>
    <t>Facility N</t>
  </si>
  <si>
    <t>Facility M</t>
  </si>
  <si>
    <t>Facility L</t>
  </si>
  <si>
    <t>Facility K</t>
  </si>
  <si>
    <t>Facility H</t>
  </si>
  <si>
    <t>Facility G</t>
  </si>
  <si>
    <t>Facility F</t>
  </si>
  <si>
    <t>Facility E</t>
  </si>
  <si>
    <t>Facility Da</t>
  </si>
  <si>
    <t>Facility Ca</t>
  </si>
  <si>
    <t>Facility C</t>
  </si>
  <si>
    <t>Facility Ba</t>
  </si>
  <si>
    <t>Facility B</t>
  </si>
  <si>
    <t>Facility Aa</t>
  </si>
  <si>
    <t>Facility A</t>
  </si>
  <si>
    <t>Brayton Point</t>
  </si>
  <si>
    <t>EPA Report 1</t>
  </si>
  <si>
    <t>EPA Report 2</t>
  </si>
  <si>
    <t>EPA Report 3</t>
  </si>
  <si>
    <t>COAL SOURCE</t>
  </si>
  <si>
    <t xml:space="preserve">Residue Handling </t>
  </si>
  <si>
    <r>
      <t>SO</t>
    </r>
    <r>
      <rPr>
        <vertAlign val="subscript"/>
        <sz val="11"/>
        <color theme="1"/>
        <rFont val="Calibri"/>
        <family val="2"/>
        <scheme val="minor"/>
      </rPr>
      <t>3</t>
    </r>
    <r>
      <rPr>
        <sz val="11"/>
        <color theme="1"/>
        <rFont val="Calibri"/>
        <family val="2"/>
        <scheme val="minor"/>
      </rPr>
      <t xml:space="preserve"> Control </t>
    </r>
  </si>
  <si>
    <r>
      <t>5.5</t>
    </r>
    <r>
      <rPr>
        <sz val="11"/>
        <color theme="1"/>
        <rFont val="Calibri"/>
        <family val="2"/>
      </rPr>
      <t>±0.5</t>
    </r>
  </si>
  <si>
    <r>
      <t>9.0</t>
    </r>
    <r>
      <rPr>
        <sz val="11"/>
        <rFont val="Calibri"/>
        <family val="2"/>
      </rPr>
      <t>±0.5</t>
    </r>
  </si>
  <si>
    <t>NH3</t>
  </si>
  <si>
    <t>Ammonia</t>
  </si>
  <si>
    <t>CCR Categories (based on process origin)</t>
  </si>
  <si>
    <t>SO3 Control</t>
  </si>
  <si>
    <t>Eastern Bituminous</t>
  </si>
  <si>
    <t>Coal Types</t>
  </si>
  <si>
    <t>Regions</t>
  </si>
  <si>
    <t>Facilities</t>
  </si>
  <si>
    <t>FGD Scrubber Additives</t>
  </si>
  <si>
    <t>Scrubber Types</t>
  </si>
  <si>
    <t xml:space="preserve">Citation </t>
  </si>
  <si>
    <t xml:space="preserve">Coal Region  </t>
  </si>
  <si>
    <t xml:space="preserve">Coal Type </t>
  </si>
  <si>
    <t xml:space="preserve">Facility  </t>
  </si>
  <si>
    <t xml:space="preserve">FGD Scrubber Additive </t>
  </si>
  <si>
    <t xml:space="preserve">Name of Database </t>
  </si>
  <si>
    <t xml:space="preserve">Material Class </t>
  </si>
  <si>
    <r>
      <t>LeachXS</t>
    </r>
    <r>
      <rPr>
        <vertAlign val="superscript"/>
        <sz val="11"/>
        <color indexed="8"/>
        <rFont val="Calibri"/>
        <family val="2"/>
      </rPr>
      <t>TM</t>
    </r>
    <r>
      <rPr>
        <sz val="11"/>
        <color theme="1"/>
        <rFont val="Calibri"/>
        <family val="2"/>
        <scheme val="minor"/>
      </rPr>
      <t xml:space="preserve"> Lite Upload: </t>
    </r>
  </si>
  <si>
    <t xml:space="preserve">Material Subclass </t>
  </si>
  <si>
    <t>Atmospheric dust</t>
  </si>
  <si>
    <t>Bottom Ash</t>
  </si>
  <si>
    <t>Fly Ash</t>
  </si>
  <si>
    <t>FGD gypsum (unwashed)</t>
  </si>
  <si>
    <t>FGD gypsum (washed)</t>
  </si>
  <si>
    <t>Scrubber Sludge</t>
  </si>
  <si>
    <t>Asphalt</t>
  </si>
  <si>
    <t>Treated wood</t>
  </si>
  <si>
    <t>Biomass</t>
  </si>
  <si>
    <t>Compost</t>
  </si>
  <si>
    <t xml:space="preserve"> mm</t>
  </si>
  <si>
    <t xml:space="preserve"> g-dry</t>
  </si>
  <si>
    <t xml:space="preserve"> g-dry/g</t>
  </si>
  <si>
    <t xml:space="preserve"> g</t>
  </si>
  <si>
    <t xml:space="preserve"> mL/g-dry</t>
  </si>
  <si>
    <t xml:space="preserve"> mL</t>
  </si>
  <si>
    <r>
      <t xml:space="preserve"> </t>
    </r>
    <r>
      <rPr>
        <sz val="11"/>
        <color theme="1"/>
        <rFont val="Calibri"/>
        <family val="2"/>
      </rPr>
      <t>°</t>
    </r>
    <r>
      <rPr>
        <sz val="11"/>
        <color theme="1"/>
        <rFont val="Calibri"/>
        <family val="2"/>
        <scheme val="minor"/>
      </rPr>
      <t>C</t>
    </r>
  </si>
  <si>
    <t xml:space="preserve"> meq/mL</t>
  </si>
  <si>
    <t xml:space="preserve"> hr</t>
  </si>
  <si>
    <t>METHOD 1313 PRE-TEST TITRATION</t>
  </si>
  <si>
    <t>METHOD 1313 EXTRACTION DATA</t>
  </si>
  <si>
    <t xml:space="preserve">"As Tested" Solid [g] </t>
  </si>
  <si>
    <t xml:space="preserve">Reagent Water [mL] </t>
  </si>
  <si>
    <t xml:space="preserve">Acid Volume [mL] </t>
  </si>
  <si>
    <t xml:space="preserve">Base Volume [mL] </t>
  </si>
  <si>
    <t xml:space="preserve">Acid Normality [meq/mL] </t>
  </si>
  <si>
    <t xml:space="preserve">Base Normality [meq/mL] </t>
  </si>
  <si>
    <t xml:space="preserve">Extraction Duration [hr] </t>
  </si>
  <si>
    <t xml:space="preserve">Test Start Date </t>
  </si>
  <si>
    <t xml:space="preserve">Base Type  </t>
  </si>
  <si>
    <t xml:space="preserve">Acid Type  </t>
  </si>
  <si>
    <t xml:space="preserve">Solids Content </t>
  </si>
  <si>
    <t xml:space="preserve">Temperature </t>
  </si>
  <si>
    <t xml:space="preserve">Lab Technician  </t>
  </si>
  <si>
    <t xml:space="preserve">Remarks </t>
  </si>
  <si>
    <t xml:space="preserve">Analytical Lab Name </t>
  </si>
  <si>
    <t>P09</t>
  </si>
  <si>
    <t>P10</t>
  </si>
  <si>
    <t>Liquid-Solid Partitioning as a Function of Extract pH using Parallel Batch Extractions</t>
  </si>
  <si>
    <t>Phosphorus</t>
  </si>
  <si>
    <t>P</t>
  </si>
  <si>
    <t>Sulfur</t>
  </si>
  <si>
    <t>S</t>
  </si>
  <si>
    <t xml:space="preserve">Meets pH criteria? </t>
  </si>
  <si>
    <r>
      <t>4.0</t>
    </r>
    <r>
      <rPr>
        <sz val="11"/>
        <rFont val="Calibri"/>
        <family val="2"/>
      </rPr>
      <t>±0.5</t>
    </r>
  </si>
  <si>
    <t>Residue Description</t>
  </si>
  <si>
    <t>Source Description</t>
  </si>
  <si>
    <t>Process Description</t>
  </si>
  <si>
    <t xml:space="preserve">  LeachXS Information</t>
  </si>
  <si>
    <t xml:space="preserve">Database Material Code </t>
  </si>
  <si>
    <t xml:space="preserve">Dish + "Wet" Sample [g] </t>
  </si>
  <si>
    <t xml:space="preserve">Dish + "Dry" Sample [g] </t>
  </si>
  <si>
    <t xml:space="preserve">Check (Dish + "Dry" Sample) [g] </t>
  </si>
  <si>
    <t>MOISTURE CONTENT (WET BASIS) AND SOLIDS CONTENT WORKSHEET</t>
  </si>
  <si>
    <t>Schedule of Acid and Base Additions</t>
  </si>
  <si>
    <t xml:space="preserve">Dry Equivalent Mass </t>
  </si>
  <si>
    <t>Mass of "As Tested" Material/Extraction</t>
  </si>
  <si>
    <t>Total Amounts Needed</t>
  </si>
  <si>
    <t>additional extracts P06 thru P10 as needed to obtain curve resolution</t>
  </si>
  <si>
    <t>Tol</t>
  </si>
  <si>
    <t>Test Position</t>
  </si>
  <si>
    <t xml:space="preserve">Acid Addition [meq/g-dry] </t>
  </si>
  <si>
    <r>
      <rPr>
        <b/>
        <sz val="11"/>
        <color theme="1"/>
        <rFont val="Calibri"/>
        <family val="2"/>
        <scheme val="minor"/>
      </rPr>
      <t>Acid Addition</t>
    </r>
    <r>
      <rPr>
        <sz val="9"/>
        <color theme="1"/>
        <rFont val="Calibri"/>
        <family val="2"/>
        <scheme val="minor"/>
      </rPr>
      <t xml:space="preserve"> [meg/g-dry]</t>
    </r>
  </si>
  <si>
    <t xml:space="preserve">Required Contact Time </t>
  </si>
  <si>
    <t>Amounts Needed</t>
  </si>
  <si>
    <t xml:space="preserve"> Reagent Information</t>
  </si>
  <si>
    <t>ELUATE COMPOSITION</t>
  </si>
  <si>
    <t>NAT</t>
  </si>
  <si>
    <t>SUMMARY OF SUCCESSFUL EXTRACTION INFORMATION</t>
  </si>
  <si>
    <t>WORKBOOK OVERVIEW</t>
  </si>
  <si>
    <t>LAB EXTRACTION INSTRUCTIONS</t>
  </si>
  <si>
    <t>METHOD 1313 LAB EXTRACTION DATA</t>
  </si>
  <si>
    <t>Notes or Remarks</t>
  </si>
  <si>
    <t xml:space="preserve">Notes or Remarks </t>
  </si>
  <si>
    <t xml:space="preserve">Eluate ORP [mV] </t>
  </si>
  <si>
    <t>A-rerun</t>
  </si>
  <si>
    <t>B-rerun</t>
  </si>
  <si>
    <t xml:space="preserve">Recommended Bottle Size </t>
  </si>
  <si>
    <t>ANALYTICAL DATA TAB OVERVIEW</t>
  </si>
  <si>
    <t>NAT = natural pH extraction</t>
  </si>
  <si>
    <r>
      <t xml:space="preserve"> Enter "a" for </t>
    </r>
    <r>
      <rPr>
        <i/>
        <sz val="10"/>
        <color theme="1"/>
        <rFont val="Calibri"/>
        <family val="2"/>
        <scheme val="minor"/>
      </rPr>
      <t>acceptable</t>
    </r>
    <r>
      <rPr>
        <sz val="10"/>
        <color theme="1"/>
        <rFont val="Calibri"/>
        <family val="2"/>
        <scheme val="minor"/>
      </rPr>
      <t xml:space="preserve"> or "r" for </t>
    </r>
    <r>
      <rPr>
        <i/>
        <sz val="10"/>
        <color theme="1"/>
        <rFont val="Calibri"/>
        <family val="2"/>
        <scheme val="minor"/>
      </rPr>
      <t>rejected</t>
    </r>
    <r>
      <rPr>
        <sz val="10"/>
        <color theme="1"/>
        <rFont val="Calibri"/>
        <family val="2"/>
        <scheme val="minor"/>
      </rPr>
      <t>.</t>
    </r>
  </si>
  <si>
    <t>Pre-Test Extraction Setup</t>
  </si>
  <si>
    <t>Schedule of Acid/Base Additions</t>
  </si>
  <si>
    <t>DEVELOPING A SCHEDULE OF ACID/BASE ADDITIONS</t>
  </si>
  <si>
    <t xml:space="preserve">Particle Size (85% less than) </t>
  </si>
  <si>
    <t>Same as for Replicate B</t>
  </si>
  <si>
    <t>T10</t>
  </si>
  <si>
    <t>EPA METHOD 1313</t>
  </si>
  <si>
    <t>ê</t>
  </si>
  <si>
    <r>
      <rPr>
        <sz val="11"/>
        <color theme="1"/>
        <rFont val="Wingdings"/>
        <charset val="2"/>
      </rPr>
      <t>ê</t>
    </r>
    <r>
      <rPr>
        <sz val="11"/>
        <color theme="1"/>
        <rFont val="Calibri"/>
        <family val="2"/>
        <scheme val="minor"/>
      </rPr>
      <t xml:space="preserve">  indicates a drop down menu with data validation.</t>
    </r>
  </si>
  <si>
    <r>
      <t>METHOD 1313 LeachXS</t>
    </r>
    <r>
      <rPr>
        <b/>
        <vertAlign val="superscript"/>
        <sz val="14"/>
        <color rgb="FFC00000"/>
        <rFont val="Calibri"/>
        <family val="2"/>
        <scheme val="minor"/>
      </rPr>
      <t>TM</t>
    </r>
    <r>
      <rPr>
        <b/>
        <sz val="14"/>
        <color rgb="FFC00000"/>
        <rFont val="Calibri"/>
        <family val="2"/>
        <scheme val="minor"/>
      </rPr>
      <t xml:space="preserve"> Lite Data Template</t>
    </r>
  </si>
  <si>
    <r>
      <rPr>
        <sz val="11"/>
        <color theme="1"/>
        <rFont val="Wingdings"/>
        <charset val="2"/>
      </rPr>
      <t>ê</t>
    </r>
    <r>
      <rPr>
        <sz val="11"/>
        <color theme="1"/>
        <rFont val="Calibri"/>
        <family val="2"/>
        <scheme val="minor"/>
      </rPr>
      <t xml:space="preserve"> indicates drop down menu</t>
    </r>
  </si>
  <si>
    <t>METHOD 1313 LeachXSTM Lite Data Template</t>
  </si>
  <si>
    <t>Pre-Test</t>
  </si>
  <si>
    <t>Extraction Contact Time</t>
  </si>
  <si>
    <r>
      <t>METHOD 1313 LeachXS</t>
    </r>
    <r>
      <rPr>
        <b/>
        <vertAlign val="superscript"/>
        <sz val="14"/>
        <color rgb="FFC00000"/>
        <rFont val="Calibri"/>
        <family val="2"/>
        <scheme val="minor"/>
      </rPr>
      <t xml:space="preserve">TM </t>
    </r>
    <r>
      <rPr>
        <b/>
        <sz val="14"/>
        <color rgb="FFC00000"/>
        <rFont val="Calibri"/>
        <family val="2"/>
        <scheme val="minor"/>
      </rPr>
      <t>Lite Data Template</t>
    </r>
  </si>
  <si>
    <r>
      <rPr>
        <sz val="11"/>
        <color theme="1"/>
        <rFont val="Wingdings"/>
        <charset val="2"/>
      </rPr>
      <t>ê</t>
    </r>
    <r>
      <rPr>
        <sz val="11"/>
        <color theme="1"/>
        <rFont val="Calibri"/>
        <family val="2"/>
        <scheme val="minor"/>
      </rPr>
      <t xml:space="preserve"> indicates drop down menu with data validation</t>
    </r>
  </si>
  <si>
    <r>
      <t>gH</t>
    </r>
    <r>
      <rPr>
        <vertAlign val="subscript"/>
        <sz val="11"/>
        <rFont val="Calibri"/>
        <family val="2"/>
      </rPr>
      <t>2</t>
    </r>
    <r>
      <rPr>
        <sz val="11"/>
        <rFont val="Calibri"/>
        <family val="2"/>
      </rPr>
      <t>O/g</t>
    </r>
  </si>
  <si>
    <t>Metals and Metalloids</t>
  </si>
  <si>
    <t>Anions and Carbon</t>
  </si>
  <si>
    <t>Max Method Blank Summary</t>
  </si>
  <si>
    <r>
      <t>Max Water Blank (</t>
    </r>
    <r>
      <rPr>
        <b/>
        <sz val="11"/>
        <color theme="1"/>
        <rFont val="Calibri"/>
        <family val="2"/>
      </rPr>
      <t>µ</t>
    </r>
    <r>
      <rPr>
        <b/>
        <sz val="11"/>
        <color theme="1"/>
        <rFont val="Calibri"/>
        <family val="2"/>
        <scheme val="minor"/>
      </rPr>
      <t>g/L)</t>
    </r>
  </si>
  <si>
    <r>
      <t>Max Acid Blank (</t>
    </r>
    <r>
      <rPr>
        <b/>
        <sz val="11"/>
        <color theme="1"/>
        <rFont val="Calibri"/>
        <family val="2"/>
      </rPr>
      <t>µ</t>
    </r>
    <r>
      <rPr>
        <b/>
        <sz val="11"/>
        <color theme="1"/>
        <rFont val="Calibri"/>
        <family val="2"/>
        <scheme val="minor"/>
      </rPr>
      <t>g/L)</t>
    </r>
  </si>
  <si>
    <r>
      <t>Max Base Blank (</t>
    </r>
    <r>
      <rPr>
        <b/>
        <sz val="11"/>
        <color theme="1"/>
        <rFont val="Calibri"/>
        <family val="2"/>
      </rPr>
      <t>µ</t>
    </r>
    <r>
      <rPr>
        <b/>
        <sz val="11"/>
        <color theme="1"/>
        <rFont val="Calibri"/>
        <family val="2"/>
        <scheme val="minor"/>
      </rPr>
      <t>g/L)</t>
    </r>
  </si>
  <si>
    <t>&lt;unspecified&gt;</t>
  </si>
  <si>
    <t>analysis of all extracts at all L/S targets</t>
  </si>
  <si>
    <t>analysis of limited extracts at key L/S targets</t>
  </si>
  <si>
    <t>simplified analytical sampling at a few L/S targets</t>
  </si>
  <si>
    <t>Cement &amp; Concrete</t>
  </si>
  <si>
    <t>Coal Combustion</t>
  </si>
  <si>
    <t>Industrial Waste</t>
  </si>
  <si>
    <t>Mining</t>
  </si>
  <si>
    <t>Mineral Processing</t>
  </si>
  <si>
    <t>Municipal Waste</t>
  </si>
  <si>
    <t>Nuclear Waste Management</t>
  </si>
  <si>
    <t>Soil &amp; Sediment</t>
  </si>
  <si>
    <t>Soil Amendment</t>
  </si>
  <si>
    <r>
      <t xml:space="preserve">WARNING:  </t>
    </r>
    <r>
      <rPr>
        <sz val="14"/>
        <color rgb="FF000000"/>
        <rFont val="Calibri"/>
        <family val="2"/>
        <scheme val="minor"/>
      </rPr>
      <t xml:space="preserve">These lists are pre-defined for drop-down menus within the workbook.  </t>
    </r>
  </si>
  <si>
    <t>Altering these lists may render the drop-down menus invalid.</t>
  </si>
  <si>
    <t>MATERIAL LISTS</t>
  </si>
  <si>
    <t>METHOD 1313 LISTS</t>
  </si>
  <si>
    <t>Material Classifications (Material_Class)</t>
  </si>
  <si>
    <t>Acid Types (Acid_Type)</t>
  </si>
  <si>
    <t>Base Types (Base_Type)</t>
  </si>
  <si>
    <t>METHOD 1314 LISTS</t>
  </si>
  <si>
    <t>Eluant Composition (Eluant_Comp)</t>
  </si>
  <si>
    <t>User Class</t>
  </si>
  <si>
    <t>addtitional entry for user-defined class (replace "User Class" text)</t>
  </si>
  <si>
    <t>DI water</t>
  </si>
  <si>
    <t>Dilution solution of calcium choride</t>
  </si>
  <si>
    <t>Material Subclasses (named ranges according to Material_Class list)</t>
  </si>
  <si>
    <t>Analytical Schemes for Compositing (Composite_Scheme)</t>
  </si>
  <si>
    <t>Not Applicable</t>
  </si>
  <si>
    <t>atmospheric dust samples</t>
  </si>
  <si>
    <t>other air materials</t>
  </si>
  <si>
    <t>Cement_Concrete</t>
  </si>
  <si>
    <t>Concrete</t>
  </si>
  <si>
    <t>Controlled Low-Strength Material</t>
  </si>
  <si>
    <t>METHOD 1315 LISTS</t>
  </si>
  <si>
    <t>Grout</t>
  </si>
  <si>
    <t xml:space="preserve">cement + water + fine aggregate </t>
  </si>
  <si>
    <t>Mass Transport Sample Types (Sample_Type)</t>
  </si>
  <si>
    <t>Mortar</t>
  </si>
  <si>
    <t>cement + water + fine aggregate</t>
  </si>
  <si>
    <t>Paste</t>
  </si>
  <si>
    <t>cement + water samples</t>
  </si>
  <si>
    <t>Granular</t>
  </si>
  <si>
    <t>other cementitious material</t>
  </si>
  <si>
    <t>Monolith</t>
  </si>
  <si>
    <t>Coal_Combustion</t>
  </si>
  <si>
    <t>Sample Geometries (Sample_Geometry)</t>
  </si>
  <si>
    <t>Blended Material</t>
  </si>
  <si>
    <t>coal combustion bottom ash</t>
  </si>
  <si>
    <t>Cylinder</t>
  </si>
  <si>
    <t>FGD Filter Cake</t>
  </si>
  <si>
    <t>FGD dryer filter cake</t>
  </si>
  <si>
    <t>Block</t>
  </si>
  <si>
    <t>FGD Gypsum (unwashed)</t>
  </si>
  <si>
    <t>FGD Gypsum (washed)</t>
  </si>
  <si>
    <t>Face Exposure Scenarios (Sample_Faces)</t>
  </si>
  <si>
    <t>coal combustion fly ash</t>
  </si>
  <si>
    <t>Fixated Scrubber Sludge</t>
  </si>
  <si>
    <t>fixated scrubber sludge</t>
  </si>
  <si>
    <t>axial</t>
  </si>
  <si>
    <t>Fixated Scrubber Sludge w/ Lime</t>
  </si>
  <si>
    <t>fixated scrubber sludge w/lime</t>
  </si>
  <si>
    <t>2-axial</t>
  </si>
  <si>
    <t>Milling Rejects</t>
  </si>
  <si>
    <t>coal milling rejects</t>
  </si>
  <si>
    <t>radial</t>
  </si>
  <si>
    <t>wet scrubber sludge</t>
  </si>
  <si>
    <t>all</t>
  </si>
  <si>
    <t>Spray Dryer Residue w/ Fly Ash</t>
  </si>
  <si>
    <t>GENERIC BATCH LISTS</t>
  </si>
  <si>
    <t>Batch Extraction Tests (Batch_Test)</t>
  </si>
  <si>
    <t>Aggregate</t>
  </si>
  <si>
    <t>gravel, stone, sand, etc.</t>
  </si>
  <si>
    <t>Artificial Aggregate</t>
  </si>
  <si>
    <t>waste derived aggregate</t>
  </si>
  <si>
    <t>asphalt pavement</t>
  </si>
  <si>
    <t>EPA SPLP</t>
  </si>
  <si>
    <t>EPA Method 1312 Synthetic Precipitation Leaching Procedure</t>
  </si>
  <si>
    <t>Brick and Block</t>
  </si>
  <si>
    <t>brick and building block</t>
  </si>
  <si>
    <t>EPA TCLP</t>
  </si>
  <si>
    <t>EPA Method 1311 Toxicity Characteristic Leaching Procedure</t>
  </si>
  <si>
    <t>Construction &amp; Demolition Debris</t>
  </si>
  <si>
    <t>ASTM D3987</t>
  </si>
  <si>
    <t>Standard Test Method for Shake Extraction of Solid Waste with Water</t>
  </si>
  <si>
    <t>Paving Blocks</t>
  </si>
  <si>
    <t>concrete pavers</t>
  </si>
  <si>
    <t>ASTM D4793</t>
  </si>
  <si>
    <t>Standard Test Method for Sequential Batch Extraction of Waste with Water</t>
  </si>
  <si>
    <t>Recycled Concrete Aggregate</t>
  </si>
  <si>
    <t>ASTM D5284</t>
  </si>
  <si>
    <t>Standard Test Method for Sequential Batch Extraction of Waste with Acidic Extraction Fluid</t>
  </si>
  <si>
    <t>Roofing Materials</t>
  </si>
  <si>
    <t>shingles, tiles, etc.</t>
  </si>
  <si>
    <t>ASTM D6234</t>
  </si>
  <si>
    <t>Stanadrd Test Method for Shake Extraction of Mining Waste by SPLP</t>
  </si>
  <si>
    <t>pressure-treated wood</t>
  </si>
  <si>
    <t>EN 12457-2</t>
  </si>
  <si>
    <t>Part II of CEN Compliance Test for Granular Waste Materials and Sludge</t>
  </si>
  <si>
    <t>Wood</t>
  </si>
  <si>
    <t>non-treated wood</t>
  </si>
  <si>
    <t>EN 12457-3</t>
  </si>
  <si>
    <t>Part III of CEN Compliance Test for Granular Waste Materials</t>
  </si>
  <si>
    <t>other building material</t>
  </si>
  <si>
    <t>EN 14870</t>
  </si>
  <si>
    <t>DTPA Extraction (ISO TC 190)</t>
  </si>
  <si>
    <t>EPA EP-Tox</t>
  </si>
  <si>
    <t>EPA Method 1310 Extraction Procedure Toxicity Test</t>
  </si>
  <si>
    <t>EPA MEP</t>
  </si>
  <si>
    <t>EPA Multiple Extraction Procedure</t>
  </si>
  <si>
    <t>Biomass (fuel)</t>
  </si>
  <si>
    <t>biomass used as fuel</t>
  </si>
  <si>
    <t>NEN 7341</t>
  </si>
  <si>
    <t>Dutch Standard Availability Test for Granular Materials</t>
  </si>
  <si>
    <t>Coal</t>
  </si>
  <si>
    <t>coal used as fuel</t>
  </si>
  <si>
    <t>USGS SLM</t>
  </si>
  <si>
    <t>USGS Sequential Leaching Method</t>
  </si>
  <si>
    <t>Peat</t>
  </si>
  <si>
    <t>peat used as fuel</t>
  </si>
  <si>
    <t>other batch extraction test</t>
  </si>
  <si>
    <t>Wood (fuel)</t>
  </si>
  <si>
    <t>wood used as fuel</t>
  </si>
  <si>
    <t>other fuel material</t>
  </si>
  <si>
    <t>Extraction Composition for Generic Batch Test (Extract_Comp)</t>
  </si>
  <si>
    <t>Industrial_Waste</t>
  </si>
  <si>
    <t>Blast Furnace Slag</t>
  </si>
  <si>
    <t>Cement Kiln Dust</t>
  </si>
  <si>
    <t>CaCl2 (1 mM)</t>
  </si>
  <si>
    <t>Foundry Sand</t>
  </si>
  <si>
    <t>acetic acid</t>
  </si>
  <si>
    <t>Electric Arc Furnace Dust</t>
  </si>
  <si>
    <t>ASLP tetraborate (pH=9.2)</t>
  </si>
  <si>
    <t>Industrial Sludge</t>
  </si>
  <si>
    <t>CaCl2</t>
  </si>
  <si>
    <t>Metal Processing Slag</t>
  </si>
  <si>
    <t>Pb/Zn slag, Waelz slag</t>
  </si>
  <si>
    <t>demineralized water</t>
  </si>
  <si>
    <t>Phosphorus Slag</t>
  </si>
  <si>
    <t>DTPA</t>
  </si>
  <si>
    <t>Sand Blasting Waste</t>
  </si>
  <si>
    <t>EDTA</t>
  </si>
  <si>
    <t>Stabilized Waste</t>
  </si>
  <si>
    <t>groundwater</t>
  </si>
  <si>
    <t>Steel Slag</t>
  </si>
  <si>
    <t>local water</t>
  </si>
  <si>
    <t>Wastewater Treatment Sludge</t>
  </si>
  <si>
    <t>seawater</t>
  </si>
  <si>
    <t>other industrial wastes</t>
  </si>
  <si>
    <t>SPLP #1 H2SO4/HNO3 (pH=4.2)</t>
  </si>
  <si>
    <t>SPLP #2 H2SO4/HNO3 (pH=5.0)</t>
  </si>
  <si>
    <t>SPLP #3 DI water</t>
  </si>
  <si>
    <t>APC Residues</t>
  </si>
  <si>
    <t>air pollution control residue</t>
  </si>
  <si>
    <t>surface water</t>
  </si>
  <si>
    <t>Bioreactor Residues</t>
  </si>
  <si>
    <t>bioreactor</t>
  </si>
  <si>
    <t>TCLP #1 Ac/NaOH (pH=4.93)</t>
  </si>
  <si>
    <t>Hazardous Waste</t>
  </si>
  <si>
    <t>hazardous waste</t>
  </si>
  <si>
    <t>TCLP #2 Acetic (pH=2.88)</t>
  </si>
  <si>
    <t>Non-hazardous Waste</t>
  </si>
  <si>
    <t>nonhazardous material</t>
  </si>
  <si>
    <t>other</t>
  </si>
  <si>
    <t>Municipal Solid Waste</t>
  </si>
  <si>
    <t>landfilled material</t>
  </si>
  <si>
    <t>Predominantly Inorganic Waste</t>
  </si>
  <si>
    <t>predominantly inorganic waste</t>
  </si>
  <si>
    <t>stabilized waste</t>
  </si>
  <si>
    <t>TOTAL CONTENT LISTS</t>
  </si>
  <si>
    <t>other landfill material</t>
  </si>
  <si>
    <t>Total Content Extraction/Analysis Methods (Total_Method)</t>
  </si>
  <si>
    <t>Gypsum</t>
  </si>
  <si>
    <t>mined gypsum</t>
  </si>
  <si>
    <t>USEPA 3050B</t>
  </si>
  <si>
    <t>SW-846 acid digestion of sediments, sludges, &amp; soils</t>
  </si>
  <si>
    <t>Mine Tailings</t>
  </si>
  <si>
    <t>USEPA 3051A</t>
  </si>
  <si>
    <t>SW-846 microwave-assisted acid digestion of sediments, sludges, &amp; soils</t>
  </si>
  <si>
    <t>other mining material</t>
  </si>
  <si>
    <t>USEPA 3052B</t>
  </si>
  <si>
    <t>SW-846 microwave-assisted digestion of siliceous and organically based matrices</t>
  </si>
  <si>
    <t>XRFS</t>
  </si>
  <si>
    <t>x-ray fluorescence spectrometry</t>
  </si>
  <si>
    <t>Mineral_Processing</t>
  </si>
  <si>
    <t>aqua regia</t>
  </si>
  <si>
    <t>37% HCL + 65% HNO3</t>
  </si>
  <si>
    <t>Phosphogypsum</t>
  </si>
  <si>
    <t>residue from fertilizer production</t>
  </si>
  <si>
    <t>H2SO4</t>
  </si>
  <si>
    <t>Red Mud</t>
  </si>
  <si>
    <t>residue from bauxite refining</t>
  </si>
  <si>
    <t>HF acid mix</t>
  </si>
  <si>
    <t>Hydrofluoric Acid</t>
  </si>
  <si>
    <t>other mineral processing material</t>
  </si>
  <si>
    <t>HF + aqua regia</t>
  </si>
  <si>
    <t>Nitric Acid Digestion</t>
  </si>
  <si>
    <t>Municipal_Waste</t>
  </si>
  <si>
    <t>IHSS procedure</t>
  </si>
  <si>
    <t>for Humic &amp; Fulvic Acids</t>
  </si>
  <si>
    <t>APC residue (MSWI)</t>
  </si>
  <si>
    <t>MSWI air pollution control residue</t>
  </si>
  <si>
    <t>inert carbon</t>
  </si>
  <si>
    <t>Bottom Ash (MSWI)</t>
  </si>
  <si>
    <t>MSWI bottom ash</t>
  </si>
  <si>
    <t>LiBO3 melt</t>
  </si>
  <si>
    <t>Fly Ash (MSWI)</t>
  </si>
  <si>
    <t>MSWI fly ash</t>
  </si>
  <si>
    <t>neutron activation analysis</t>
  </si>
  <si>
    <t>Neutron Activation Analysis</t>
  </si>
  <si>
    <t>as produced</t>
  </si>
  <si>
    <t>NEN 7348 redox capacity</t>
  </si>
  <si>
    <t>Sewage Sludge</t>
  </si>
  <si>
    <t>raw sewage sludge</t>
  </si>
  <si>
    <t>S1 aqua regia</t>
  </si>
  <si>
    <t>LiBO4 melt and aqua regia</t>
  </si>
  <si>
    <t>other MSW material</t>
  </si>
  <si>
    <t>XRD</t>
  </si>
  <si>
    <t>x-ray diffraction</t>
  </si>
  <si>
    <t>Other total analysis method</t>
  </si>
  <si>
    <t>LAW Stabilized Waste</t>
  </si>
  <si>
    <t>Cast Stone, Saltstone, etc.</t>
  </si>
  <si>
    <t>Vault Concrete</t>
  </si>
  <si>
    <t>concretes used to contain wastes</t>
  </si>
  <si>
    <t>ALL METHODS LISTS</t>
  </si>
  <si>
    <t>Tank Closure Grout</t>
  </si>
  <si>
    <t>grouts used to cap waste tanks</t>
  </si>
  <si>
    <t>Analytical Methods for all Tests (Analytical_Method)</t>
  </si>
  <si>
    <t>other material</t>
  </si>
  <si>
    <t>Soil_Sediment</t>
  </si>
  <si>
    <t>EPA 6010C (ICP-AES)</t>
  </si>
  <si>
    <t>USEPA SW-846 Method 6010C – ICP-AES/ICP-OES</t>
  </si>
  <si>
    <t>Amended Soil</t>
  </si>
  <si>
    <t>soil with amendment</t>
  </si>
  <si>
    <t>EPA 6020A (ICP-MS)</t>
  </si>
  <si>
    <t>USEPA SW-846 Method 6020A – ICP-MS</t>
  </si>
  <si>
    <t>Sediment (clean)</t>
  </si>
  <si>
    <t>nominally clean sediment</t>
  </si>
  <si>
    <t>EPA 6200 (XRF)</t>
  </si>
  <si>
    <t>USEPA SW-846 Method 6200 – field portable x-ray fluorescence</t>
  </si>
  <si>
    <t>Sediment (contaminated)</t>
  </si>
  <si>
    <t>EPA 7470A (Hg CVAA)</t>
  </si>
  <si>
    <t>USEPA SW-846 Method 7470A – Hg by cold vapor atomic spectrometry</t>
  </si>
  <si>
    <t>Soil (clean)</t>
  </si>
  <si>
    <t>nominally clean soil</t>
  </si>
  <si>
    <t>EPA 7473 (Hg TD)</t>
  </si>
  <si>
    <t>USEPA SW-846 Method 7473 – Hg by thermal decomposition</t>
  </si>
  <si>
    <t>Soil (contaminated)</t>
  </si>
  <si>
    <t>EPA 7474 (Hg AFS)</t>
  </si>
  <si>
    <t>USEPA SW-846 Method 7474 – Hg by atomic fluorescence spectrometry</t>
  </si>
  <si>
    <t>Stabilized Soil</t>
  </si>
  <si>
    <t>cement stabilized soil</t>
  </si>
  <si>
    <t>flame atomic absorption spectrometry</t>
  </si>
  <si>
    <t>other soil and sediment material</t>
  </si>
  <si>
    <t>graphite furnace atomic absorption spectrometry</t>
  </si>
  <si>
    <t>AAS-HG</t>
  </si>
  <si>
    <t>atomic absorption spectrometry – hydride generation</t>
  </si>
  <si>
    <t>Soil_Amendment</t>
  </si>
  <si>
    <t>CVAAS</t>
  </si>
  <si>
    <t>cold vapor atomic absorption spectrometry</t>
  </si>
  <si>
    <t>flow injection analysis</t>
  </si>
  <si>
    <t>Inorganic Amendment</t>
  </si>
  <si>
    <t>CCR gypsum, red mud additives</t>
  </si>
  <si>
    <r>
      <t>g</t>
    </r>
    <r>
      <rPr>
        <sz val="10"/>
        <color theme="1"/>
        <rFont val="Calibri"/>
        <family val="2"/>
        <scheme val="minor"/>
      </rPr>
      <t xml:space="preserve"> Spec</t>
    </r>
  </si>
  <si>
    <t>gamma spectrometry</t>
  </si>
  <si>
    <t>Treated Sewage Sludge</t>
  </si>
  <si>
    <t>gas chromatography</t>
  </si>
  <si>
    <t>other soil amendment</t>
  </si>
  <si>
    <t>gas chromatography – flame ionization detection</t>
  </si>
  <si>
    <t>gas chromatography – mass spectrometry</t>
  </si>
  <si>
    <t>User_Class</t>
  </si>
  <si>
    <t>ICP-MS with hydride generation</t>
  </si>
  <si>
    <t>Subclass A</t>
  </si>
  <si>
    <t>additional subclass for User Class (replace "Subclass A" text)</t>
  </si>
  <si>
    <t>high performance liquid chromatography</t>
  </si>
  <si>
    <t>Subclass B</t>
  </si>
  <si>
    <t>additional subclass for User Class (replace "Subclass B" text)</t>
  </si>
  <si>
    <t>ion chromatography</t>
  </si>
  <si>
    <t>Subclass C</t>
  </si>
  <si>
    <t>additional subclass for User Class (replace "Subclass C" text)</t>
  </si>
  <si>
    <t>IC-ICP-MS</t>
  </si>
  <si>
    <t>ion chromatography – ICP-MS</t>
  </si>
  <si>
    <t>Subclass D</t>
  </si>
  <si>
    <t>additional subclass for User Class (replace "Subclass D" text)</t>
  </si>
  <si>
    <t>ICP-AES/ICP-OES</t>
  </si>
  <si>
    <t>inductively coupled plasma – emissions spectrometry</t>
  </si>
  <si>
    <t>inductively coupled plasma – mass spectrometry</t>
  </si>
  <si>
    <t>inductively coupled plasma – ultrasonic nebulization</t>
  </si>
  <si>
    <t>ion selective electrode</t>
  </si>
  <si>
    <t>TC</t>
  </si>
  <si>
    <t>total carbon analysis</t>
  </si>
  <si>
    <t>total organic carbon analysis</t>
  </si>
  <si>
    <t>Total CN</t>
  </si>
  <si>
    <t>total cyanide analysis</t>
  </si>
  <si>
    <t>UV Spec</t>
  </si>
  <si>
    <t>ultra-violet spectrometry</t>
  </si>
  <si>
    <t>X-ray fluorescence spectrometry</t>
  </si>
  <si>
    <t>other analysis method</t>
  </si>
  <si>
    <t>METHOD 1313 LeachXS Lite Data Template</t>
  </si>
  <si>
    <t>METHOD 1313 ANALYTICAL DATA</t>
  </si>
  <si>
    <t>Silver</t>
  </si>
  <si>
    <t>Ag</t>
  </si>
  <si>
    <r>
      <t>METHOD 1313 LeachXS</t>
    </r>
    <r>
      <rPr>
        <b/>
        <sz val="14"/>
        <color rgb="FFC00000"/>
        <rFont val="Calibri"/>
        <family val="2"/>
      </rPr>
      <t xml:space="preserve"> Lite Data Template</t>
    </r>
  </si>
  <si>
    <r>
      <t>METHOD 1313 LeachXS</t>
    </r>
    <r>
      <rPr>
        <b/>
        <sz val="14"/>
        <color rgb="FFC00000"/>
        <rFont val="Calibri"/>
        <family val="2"/>
        <scheme val="minor"/>
      </rPr>
      <t xml:space="preserve"> Lite Data Template</t>
    </r>
  </si>
  <si>
    <t>METHOD 1313 SUMMARY OF COMPLETED EXTRACTION INFORMATION</t>
  </si>
  <si>
    <t>Rep A</t>
  </si>
  <si>
    <t>Rep B</t>
  </si>
  <si>
    <t>Rep C</t>
  </si>
  <si>
    <t xml:space="preserve">Lab Technician </t>
  </si>
  <si>
    <t>Reporting Limit (RL)</t>
  </si>
  <si>
    <r>
      <t>Type of Reporting Limit</t>
    </r>
    <r>
      <rPr>
        <sz val="11"/>
        <color rgb="FFC00000"/>
        <rFont val="Calibri"/>
        <family val="2"/>
        <scheme val="minor"/>
      </rPr>
      <t xml:space="preserve"> </t>
    </r>
    <r>
      <rPr>
        <sz val="11"/>
        <color rgb="FFC00000"/>
        <rFont val="Wingdings"/>
        <charset val="2"/>
      </rPr>
      <t>ê</t>
    </r>
  </si>
  <si>
    <r>
      <t>Analysis Method</t>
    </r>
    <r>
      <rPr>
        <sz val="11"/>
        <color rgb="FFC00000"/>
        <rFont val="Calibri"/>
        <family val="2"/>
        <scheme val="minor"/>
      </rPr>
      <t xml:space="preserve"> </t>
    </r>
    <r>
      <rPr>
        <sz val="11"/>
        <color rgb="FFC00000"/>
        <rFont val="Wingdings"/>
        <charset val="2"/>
      </rPr>
      <t>ê</t>
    </r>
  </si>
  <si>
    <t>TYPE OF REPORTING LIMIT</t>
  </si>
  <si>
    <t>ML</t>
  </si>
  <si>
    <t>Method Limit</t>
  </si>
  <si>
    <t>PQL</t>
  </si>
  <si>
    <t>Practical Quantitation Limit</t>
  </si>
  <si>
    <t>LLOQ</t>
  </si>
  <si>
    <t>Lower Limit of Quantitation</t>
  </si>
  <si>
    <t xml:space="preserve">Full Name </t>
  </si>
  <si>
    <t xml:space="preserve">Test End Date </t>
  </si>
  <si>
    <t>Volume</t>
  </si>
  <si>
    <t>"Acid"</t>
  </si>
  <si>
    <t xml:space="preserve">Temperature (°C)  </t>
  </si>
  <si>
    <t>Method Detection Limit (MDL)</t>
  </si>
  <si>
    <r>
      <rPr>
        <b/>
        <sz val="14"/>
        <color theme="1"/>
        <rFont val="Calibri"/>
        <family val="2"/>
        <scheme val="minor"/>
      </rPr>
      <t>Assistance:</t>
    </r>
    <r>
      <rPr>
        <sz val="14"/>
        <color theme="1"/>
        <rFont val="Calibri"/>
        <family val="2"/>
        <scheme val="minor"/>
      </rPr>
      <t xml:space="preserve">  (unhide rows 65 through 120)</t>
    </r>
  </si>
  <si>
    <t>Vanderbilt University</t>
  </si>
  <si>
    <t>13.0±0.5</t>
  </si>
  <si>
    <t>10.5±0.5</t>
  </si>
  <si>
    <t>9.0±0.5</t>
  </si>
  <si>
    <t>8.0±0.5</t>
  </si>
  <si>
    <t>7.0±0.5</t>
  </si>
  <si>
    <t>5.5±0.5</t>
  </si>
  <si>
    <t>4.0±0.5</t>
  </si>
  <si>
    <t>2.0±0.5</t>
  </si>
  <si>
    <t xml:space="preserve"> Origin/Reference </t>
  </si>
  <si>
    <t xml:space="preserve">Description </t>
  </si>
  <si>
    <r>
      <t>13.0</t>
    </r>
    <r>
      <rPr>
        <b/>
        <sz val="11"/>
        <rFont val="Calibri"/>
        <family val="2"/>
      </rPr>
      <t>±0.5</t>
    </r>
  </si>
  <si>
    <r>
      <t>12.0</t>
    </r>
    <r>
      <rPr>
        <b/>
        <sz val="11"/>
        <rFont val="Calibri"/>
        <family val="2"/>
      </rPr>
      <t>±0.5</t>
    </r>
  </si>
  <si>
    <r>
      <t>10.5</t>
    </r>
    <r>
      <rPr>
        <b/>
        <sz val="11"/>
        <rFont val="Calibri"/>
        <family val="2"/>
      </rPr>
      <t>±0.5</t>
    </r>
  </si>
  <si>
    <r>
      <t>9.0</t>
    </r>
    <r>
      <rPr>
        <b/>
        <sz val="11"/>
        <rFont val="Calibri"/>
        <family val="2"/>
      </rPr>
      <t>±0.5</t>
    </r>
  </si>
  <si>
    <r>
      <t>8.0</t>
    </r>
    <r>
      <rPr>
        <b/>
        <sz val="11"/>
        <rFont val="Calibri"/>
        <family val="2"/>
      </rPr>
      <t>±0.5</t>
    </r>
  </si>
  <si>
    <r>
      <t>7.0</t>
    </r>
    <r>
      <rPr>
        <b/>
        <sz val="11"/>
        <rFont val="Calibri"/>
        <family val="2"/>
      </rPr>
      <t>±0.5</t>
    </r>
  </si>
  <si>
    <r>
      <t>5.5</t>
    </r>
    <r>
      <rPr>
        <b/>
        <sz val="11"/>
        <color theme="1"/>
        <rFont val="Calibri"/>
        <family val="2"/>
      </rPr>
      <t>±0.5</t>
    </r>
  </si>
  <si>
    <r>
      <t>4.0</t>
    </r>
    <r>
      <rPr>
        <b/>
        <sz val="11"/>
        <rFont val="Calibri"/>
        <family val="2"/>
      </rPr>
      <t>±0.5</t>
    </r>
  </si>
  <si>
    <r>
      <t>2.0</t>
    </r>
    <r>
      <rPr>
        <b/>
        <sz val="11"/>
        <rFont val="Calibri"/>
        <family val="2"/>
      </rPr>
      <t>±0.5</t>
    </r>
  </si>
  <si>
    <r>
      <t>LeachXS</t>
    </r>
    <r>
      <rPr>
        <b/>
        <vertAlign val="superscript"/>
        <sz val="14"/>
        <color rgb="FFC00000"/>
        <rFont val="Calibri"/>
        <family val="2"/>
      </rPr>
      <t>TM</t>
    </r>
    <r>
      <rPr>
        <b/>
        <sz val="14"/>
        <color rgb="FFC00000"/>
        <rFont val="Calibri"/>
        <family val="2"/>
      </rPr>
      <t xml:space="preserve"> Lite Data Template - Version 4.2, September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</si>
</sst>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409]dd\-mmm\-yy;@"/>
    <numFmt numFmtId="166" formatCode="0.0"/>
    <numFmt numFmtId="167" formatCode="m/d/yy;@"/>
    <numFmt numFmtId="168" formatCode="[$-409]h:mm\ AM/PM;@"/>
    <numFmt numFmtId="169" formatCode="0.0000"/>
    <numFmt numFmtId="170" formatCode="[$-409]d\-mmm\-yy;@"/>
    <numFmt numFmtId="171" formatCode="[$-409]m/d/yy\ h:mm\ AM/PM;@"/>
  </numFmts>
  <fonts count="59" x14ac:knownFonts="1">
    <font>
      <sz val="11"/>
      <color theme="1"/>
      <name val="Calibri"/>
      <family val="2"/>
      <scheme val="minor"/>
    </font>
    <font>
      <sz val="11"/>
      <name val="Calibri"/>
      <family val="2"/>
    </font>
    <font>
      <sz val="11"/>
      <color indexed="10"/>
      <name val="Webdings"/>
      <family val="1"/>
      <charset val="2"/>
    </font>
    <font>
      <sz val="11"/>
      <color indexed="8"/>
      <name val="Calibri"/>
      <family val="2"/>
    </font>
    <font>
      <sz val="11"/>
      <name val="Calibri"/>
      <family val="2"/>
    </font>
    <font>
      <sz val="10"/>
      <name val="Arial"/>
      <family val="2"/>
    </font>
    <font>
      <vertAlign val="subscript"/>
      <sz val="11"/>
      <name val="Calibri"/>
      <family val="2"/>
    </font>
    <font>
      <vertAlign val="superscript"/>
      <sz val="11"/>
      <color indexed="8"/>
      <name val="Calibri"/>
      <family val="2"/>
    </font>
    <font>
      <b/>
      <sz val="11"/>
      <color theme="3"/>
      <name val="Calibri"/>
      <family val="2"/>
      <scheme val="minor"/>
    </font>
    <font>
      <b/>
      <sz val="11"/>
      <color theme="1"/>
      <name val="Calibri"/>
      <family val="2"/>
      <scheme val="minor"/>
    </font>
    <font>
      <sz val="11"/>
      <name val="Calibri"/>
      <family val="2"/>
      <scheme val="minor"/>
    </font>
    <font>
      <b/>
      <sz val="11"/>
      <name val="Calibri"/>
      <family val="2"/>
      <scheme val="minor"/>
    </font>
    <font>
      <b/>
      <sz val="11"/>
      <color indexed="10"/>
      <name val="Calibri"/>
      <family val="2"/>
      <scheme val="minor"/>
    </font>
    <font>
      <sz val="11"/>
      <color indexed="17"/>
      <name val="Calibri"/>
      <family val="2"/>
      <scheme val="minor"/>
    </font>
    <font>
      <b/>
      <sz val="11"/>
      <color rgb="FFFF0000"/>
      <name val="Calibri"/>
      <family val="2"/>
      <scheme val="minor"/>
    </font>
    <font>
      <sz val="11"/>
      <color theme="1"/>
      <name val="Arial"/>
      <family val="2"/>
    </font>
    <font>
      <sz val="12"/>
      <color theme="1"/>
      <name val="Calibri"/>
      <family val="2"/>
      <scheme val="minor"/>
    </font>
    <font>
      <b/>
      <sz val="12"/>
      <color theme="3"/>
      <name val="Calibri"/>
      <family val="2"/>
      <scheme val="minor"/>
    </font>
    <font>
      <sz val="11"/>
      <color theme="1" tint="0.249977111117893"/>
      <name val="Calibri"/>
      <family val="2"/>
      <scheme val="minor"/>
    </font>
    <font>
      <b/>
      <sz val="11"/>
      <color rgb="FFC00000"/>
      <name val="Calibri"/>
      <family val="2"/>
      <scheme val="minor"/>
    </font>
    <font>
      <b/>
      <sz val="16"/>
      <color rgb="FFC00000"/>
      <name val="Calibri"/>
      <family val="2"/>
      <scheme val="minor"/>
    </font>
    <font>
      <b/>
      <sz val="12"/>
      <color rgb="FFC00000"/>
      <name val="Calibri"/>
      <family val="2"/>
      <scheme val="minor"/>
    </font>
    <font>
      <sz val="11"/>
      <color rgb="FFC00000"/>
      <name val="Calibri"/>
      <family val="2"/>
      <scheme val="minor"/>
    </font>
    <font>
      <b/>
      <sz val="14"/>
      <color rgb="FFC00000"/>
      <name val="Calibri"/>
      <family val="2"/>
      <scheme val="minor"/>
    </font>
    <font>
      <b/>
      <sz val="12"/>
      <color theme="1"/>
      <name val="Calibri"/>
      <family val="2"/>
      <scheme val="minor"/>
    </font>
    <font>
      <sz val="11"/>
      <color theme="3"/>
      <name val="Calibri"/>
      <family val="2"/>
      <scheme val="minor"/>
    </font>
    <font>
      <b/>
      <vertAlign val="superscript"/>
      <sz val="14"/>
      <color rgb="FFC00000"/>
      <name val="Calibri"/>
      <family val="2"/>
    </font>
    <font>
      <b/>
      <sz val="14"/>
      <color rgb="FFC00000"/>
      <name val="Calibri"/>
      <family val="2"/>
    </font>
    <font>
      <i/>
      <sz val="11"/>
      <color theme="1"/>
      <name val="Calibri"/>
      <family val="2"/>
      <scheme val="minor"/>
    </font>
    <font>
      <b/>
      <i/>
      <sz val="11"/>
      <color theme="1"/>
      <name val="Calibri"/>
      <family val="2"/>
      <scheme val="minor"/>
    </font>
    <font>
      <sz val="10"/>
      <color indexed="8"/>
      <name val="Arial"/>
      <family val="2"/>
    </font>
    <font>
      <sz val="11"/>
      <color indexed="8"/>
      <name val="Calibri"/>
      <family val="2"/>
      <scheme val="minor"/>
    </font>
    <font>
      <sz val="11"/>
      <color indexed="60"/>
      <name val="Calibri"/>
      <family val="2"/>
    </font>
    <font>
      <vertAlign val="subscript"/>
      <sz val="11"/>
      <color theme="1"/>
      <name val="Calibri"/>
      <family val="2"/>
      <scheme val="minor"/>
    </font>
    <font>
      <sz val="11"/>
      <color theme="1"/>
      <name val="Calibri"/>
      <family val="2"/>
    </font>
    <font>
      <sz val="9"/>
      <name val="Calibri"/>
      <family val="2"/>
      <scheme val="minor"/>
    </font>
    <font>
      <sz val="9"/>
      <color theme="1"/>
      <name val="Calibri"/>
      <family val="2"/>
      <scheme val="minor"/>
    </font>
    <font>
      <i/>
      <sz val="11"/>
      <name val="Calibri"/>
      <family val="2"/>
      <scheme val="minor"/>
    </font>
    <font>
      <b/>
      <vertAlign val="superscript"/>
      <sz val="14"/>
      <color rgb="FFC00000"/>
      <name val="Calibri"/>
      <family val="2"/>
      <scheme val="minor"/>
    </font>
    <font>
      <sz val="11"/>
      <color rgb="FFFF0000"/>
      <name val="Webdings"/>
      <family val="1"/>
      <charset val="2"/>
    </font>
    <font>
      <b/>
      <sz val="8"/>
      <color indexed="81"/>
      <name val="Tahoma"/>
      <family val="2"/>
    </font>
    <font>
      <sz val="8"/>
      <color indexed="81"/>
      <name val="Tahoma"/>
      <family val="2"/>
    </font>
    <font>
      <vertAlign val="superscript"/>
      <sz val="8"/>
      <color indexed="81"/>
      <name val="Tahoma"/>
      <family val="2"/>
    </font>
    <font>
      <sz val="8"/>
      <color indexed="81"/>
      <name val="Calibri"/>
      <family val="2"/>
    </font>
    <font>
      <i/>
      <sz val="8"/>
      <color indexed="81"/>
      <name val="Tahoma"/>
      <family val="2"/>
    </font>
    <font>
      <sz val="10"/>
      <color theme="1"/>
      <name val="Calibri"/>
      <family val="2"/>
      <scheme val="minor"/>
    </font>
    <font>
      <sz val="12"/>
      <color rgb="FF000000"/>
      <name val="Calibri"/>
      <family val="2"/>
      <scheme val="minor"/>
    </font>
    <font>
      <i/>
      <sz val="10"/>
      <color theme="1"/>
      <name val="Calibri"/>
      <family val="2"/>
      <scheme val="minor"/>
    </font>
    <font>
      <b/>
      <sz val="14"/>
      <color theme="1"/>
      <name val="Calibri"/>
      <family val="2"/>
      <scheme val="minor"/>
    </font>
    <font>
      <sz val="11"/>
      <color rgb="FFC00000"/>
      <name val="Wingdings"/>
      <charset val="2"/>
    </font>
    <font>
      <sz val="11"/>
      <color theme="1"/>
      <name val="Wingdings"/>
      <charset val="2"/>
    </font>
    <font>
      <b/>
      <sz val="11"/>
      <color theme="1"/>
      <name val="Calibri"/>
      <family val="2"/>
    </font>
    <font>
      <sz val="14"/>
      <color theme="1"/>
      <name val="Calibri"/>
      <family val="2"/>
      <scheme val="minor"/>
    </font>
    <font>
      <b/>
      <sz val="14"/>
      <color rgb="FF000000"/>
      <name val="Calibri"/>
      <family val="2"/>
      <scheme val="minor"/>
    </font>
    <font>
      <sz val="14"/>
      <color rgb="FF000000"/>
      <name val="Calibri"/>
      <family val="2"/>
      <scheme val="minor"/>
    </font>
    <font>
      <b/>
      <i/>
      <sz val="11"/>
      <name val="Calibri"/>
      <family val="2"/>
      <scheme val="minor"/>
    </font>
    <font>
      <i/>
      <sz val="11"/>
      <color indexed="8"/>
      <name val="Calibri"/>
      <family val="2"/>
      <scheme val="minor"/>
    </font>
    <font>
      <i/>
      <sz val="11"/>
      <color rgb="FF333333"/>
      <name val="Calibri"/>
      <family val="2"/>
      <scheme val="minor"/>
    </font>
    <font>
      <b/>
      <sz val="11"/>
      <name val="Calibri"/>
      <family val="2"/>
    </font>
  </fonts>
  <fills count="1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43"/>
      </patternFill>
    </fill>
    <fill>
      <patternFill patternType="solid">
        <fgColor rgb="FFFFC000"/>
        <bgColor indexed="64"/>
      </patternFill>
    </fill>
    <fill>
      <patternFill patternType="solid">
        <fgColor theme="0" tint="-0.14996795556505021"/>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rgb="FFFFFFCC"/>
        <bgColor indexed="64"/>
      </patternFill>
    </fill>
  </fills>
  <borders count="108">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theme="0" tint="-0.24994659260841701"/>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theme="0" tint="-0.34998626667073579"/>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rgb="FF969696"/>
      </bottom>
      <diagonal/>
    </border>
    <border>
      <left style="thin">
        <color indexed="64"/>
      </left>
      <right style="thin">
        <color indexed="64"/>
      </right>
      <top style="thin">
        <color rgb="FF969696"/>
      </top>
      <bottom style="thin">
        <color indexed="64"/>
      </bottom>
      <diagonal/>
    </border>
    <border>
      <left style="thin">
        <color indexed="64"/>
      </left>
      <right style="thin">
        <color indexed="64"/>
      </right>
      <top style="thin">
        <color rgb="FF969696"/>
      </top>
      <bottom style="thin">
        <color rgb="FF969696"/>
      </bottom>
      <diagonal/>
    </border>
    <border>
      <left style="thin">
        <color indexed="64"/>
      </left>
      <right style="thin">
        <color indexed="64"/>
      </right>
      <top style="thin">
        <color rgb="FF969696"/>
      </top>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bottom style="thin">
        <color rgb="FF969696"/>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style="thin">
        <color theme="0" tint="-0.24994659260841701"/>
      </right>
      <top style="thin">
        <color theme="0" tint="-0.499984740745262"/>
      </top>
      <bottom style="thin">
        <color indexed="64"/>
      </bottom>
      <diagonal/>
    </border>
    <border>
      <left style="thin">
        <color theme="0" tint="-0.24994659260841701"/>
      </left>
      <right style="thin">
        <color theme="0" tint="-0.24994659260841701"/>
      </right>
      <top style="thin">
        <color theme="0" tint="-0.499984740745262"/>
      </top>
      <bottom style="thin">
        <color indexed="64"/>
      </bottom>
      <diagonal/>
    </border>
    <border>
      <left style="thin">
        <color theme="0" tint="-0.24994659260841701"/>
      </left>
      <right/>
      <top style="thin">
        <color theme="0" tint="-0.499984740745262"/>
      </top>
      <bottom style="thin">
        <color indexed="64"/>
      </bottom>
      <diagonal/>
    </border>
    <border>
      <left style="thin">
        <color theme="0" tint="-0.24994659260841701"/>
      </left>
      <right style="thin">
        <color indexed="64"/>
      </right>
      <top style="thin">
        <color theme="0" tint="-0.499984740745262"/>
      </top>
      <bottom style="thin">
        <color indexed="64"/>
      </bottom>
      <diagonal/>
    </border>
    <border>
      <left/>
      <right style="thin">
        <color theme="0" tint="-0.24994659260841701"/>
      </right>
      <top style="thin">
        <color theme="0" tint="-0.499984740745262"/>
      </top>
      <bottom style="thin">
        <color indexed="64"/>
      </bottom>
      <diagonal/>
    </border>
    <border>
      <left style="thin">
        <color indexed="64"/>
      </left>
      <right style="thin">
        <color indexed="64"/>
      </right>
      <top style="double">
        <color indexed="64"/>
      </top>
      <bottom style="thin">
        <color theme="0" tint="-0.24994659260841701"/>
      </bottom>
      <diagonal/>
    </border>
    <border>
      <left/>
      <right style="thin">
        <color indexed="64"/>
      </right>
      <top style="thin">
        <color indexed="64"/>
      </top>
      <bottom style="medium">
        <color auto="1"/>
      </bottom>
      <diagonal/>
    </border>
    <border>
      <left style="thin">
        <color indexed="64"/>
      </left>
      <right style="hair">
        <color theme="0" tint="-0.499984740745262"/>
      </right>
      <top style="thin">
        <color indexed="64"/>
      </top>
      <bottom style="hair">
        <color rgb="FF808080"/>
      </bottom>
      <diagonal/>
    </border>
    <border>
      <left style="thin">
        <color indexed="64"/>
      </left>
      <right style="hair">
        <color theme="0" tint="-0.499984740745262"/>
      </right>
      <top style="hair">
        <color rgb="FF808080"/>
      </top>
      <bottom style="hair">
        <color rgb="FF808080"/>
      </bottom>
      <diagonal/>
    </border>
    <border>
      <left style="thin">
        <color indexed="64"/>
      </left>
      <right style="hair">
        <color theme="0" tint="-0.499984740745262"/>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thin">
        <color indexed="64"/>
      </left>
      <right style="hair">
        <color theme="0" tint="-0.499984740745262"/>
      </right>
      <top/>
      <bottom style="hair">
        <color theme="0" tint="-0.499984740745262"/>
      </bottom>
      <diagonal/>
    </border>
    <border>
      <left style="thin">
        <color indexed="64"/>
      </left>
      <right style="hair">
        <color theme="0" tint="-0.499984740745262"/>
      </right>
      <top/>
      <bottom style="thin">
        <color indexed="64"/>
      </bottom>
      <diagonal/>
    </border>
    <border>
      <left style="thin">
        <color indexed="64"/>
      </left>
      <right style="hair">
        <color theme="0" tint="-0.499984740745262"/>
      </right>
      <top style="hair">
        <color rgb="FF808080"/>
      </top>
      <bottom style="thin">
        <color theme="0" tint="-0.24994659260841701"/>
      </bottom>
      <diagonal/>
    </border>
    <border>
      <left style="thin">
        <color indexed="64"/>
      </left>
      <right style="thin">
        <color indexed="64"/>
      </right>
      <top style="thin">
        <color indexed="64"/>
      </top>
      <bottom style="hair">
        <color rgb="FF808080"/>
      </bottom>
      <diagonal/>
    </border>
    <border>
      <left style="thin">
        <color indexed="64"/>
      </left>
      <right style="thin">
        <color indexed="64"/>
      </right>
      <top style="hair">
        <color rgb="FF808080"/>
      </top>
      <bottom style="hair">
        <color rgb="FF808080"/>
      </bottom>
      <diagonal/>
    </border>
    <border>
      <left style="thin">
        <color indexed="64"/>
      </left>
      <right style="thin">
        <color indexed="64"/>
      </right>
      <top style="hair">
        <color rgb="FF808080"/>
      </top>
      <bottom style="thin">
        <color theme="0" tint="-0.24994659260841701"/>
      </bottom>
      <diagonal/>
    </border>
    <border>
      <left style="thin">
        <color indexed="64"/>
      </left>
      <right style="thin">
        <color indexed="64"/>
      </right>
      <top style="thin">
        <color indexed="64"/>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style="thin">
        <color indexed="64"/>
      </right>
      <top/>
      <bottom style="hair">
        <color theme="0" tint="-0.499984740745262"/>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xf numFmtId="0" fontId="5" fillId="0" borderId="0"/>
    <xf numFmtId="0" fontId="5" fillId="0" borderId="0"/>
    <xf numFmtId="0" fontId="30"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cellStyleXfs>
  <cellXfs count="773">
    <xf numFmtId="0" fontId="0" fillId="0" borderId="0" xfId="0"/>
    <xf numFmtId="0" fontId="0" fillId="0" borderId="0" xfId="0" applyFont="1" applyFill="1"/>
    <xf numFmtId="0" fontId="0" fillId="0" borderId="0" xfId="0" applyFill="1"/>
    <xf numFmtId="0" fontId="0" fillId="3" borderId="0" xfId="0" applyFill="1"/>
    <xf numFmtId="2" fontId="10" fillId="4" borderId="21" xfId="0" applyNumberFormat="1" applyFont="1" applyFill="1" applyBorder="1" applyAlignment="1">
      <alignment horizontal="center"/>
    </xf>
    <xf numFmtId="0" fontId="0" fillId="0" borderId="0" xfId="0" applyFont="1"/>
    <xf numFmtId="0" fontId="0" fillId="0" borderId="0" xfId="0" applyFont="1" applyBorder="1" applyAlignment="1">
      <alignment horizontal="center" vertical="top"/>
    </xf>
    <xf numFmtId="0" fontId="0" fillId="0" borderId="0" xfId="0" applyFont="1" applyBorder="1" applyAlignment="1">
      <alignment horizontal="left" vertical="top"/>
    </xf>
    <xf numFmtId="0" fontId="0" fillId="0" borderId="0" xfId="0" applyBorder="1" applyAlignment="1">
      <alignment horizontal="center"/>
    </xf>
    <xf numFmtId="0" fontId="0" fillId="0" borderId="0" xfId="0" applyFont="1" applyBorder="1" applyAlignment="1">
      <alignment horizontal="center" vertical="top" wrapText="1"/>
    </xf>
    <xf numFmtId="0" fontId="0" fillId="0" borderId="0" xfId="0" applyFill="1" applyBorder="1" applyAlignment="1">
      <alignment horizontal="left"/>
    </xf>
    <xf numFmtId="0" fontId="0" fillId="0" borderId="0" xfId="0" applyFont="1" applyFill="1" applyBorder="1"/>
    <xf numFmtId="164" fontId="13" fillId="0" borderId="0" xfId="0" applyNumberFormat="1" applyFont="1" applyFill="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8" fontId="0"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0" fillId="0" borderId="0" xfId="0" applyFill="1" applyBorder="1"/>
    <xf numFmtId="0" fontId="8" fillId="0" borderId="0" xfId="0" applyFont="1" applyFill="1" applyBorder="1"/>
    <xf numFmtId="0" fontId="12" fillId="0" borderId="0" xfId="0" applyFont="1" applyFill="1" applyBorder="1"/>
    <xf numFmtId="0" fontId="0" fillId="0" borderId="0" xfId="0" applyFont="1" applyFill="1" applyBorder="1" applyAlignment="1">
      <alignment horizontal="right"/>
    </xf>
    <xf numFmtId="164" fontId="0" fillId="0" borderId="0" xfId="0" applyNumberFormat="1" applyFont="1" applyFill="1" applyBorder="1"/>
    <xf numFmtId="0" fontId="13" fillId="0" borderId="0" xfId="0" applyFont="1" applyFill="1" applyBorder="1" applyAlignment="1">
      <alignment horizontal="right"/>
    </xf>
    <xf numFmtId="0" fontId="13"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xf numFmtId="0" fontId="11" fillId="0" borderId="0" xfId="0" applyFont="1" applyFill="1" applyBorder="1" applyAlignment="1">
      <alignment horizontal="right"/>
    </xf>
    <xf numFmtId="0" fontId="14" fillId="0" borderId="0" xfId="0" applyFont="1" applyFill="1" applyBorder="1" applyAlignment="1">
      <alignment horizontal="center"/>
    </xf>
    <xf numFmtId="0" fontId="12" fillId="0" borderId="0"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lignment horizontal="left"/>
    </xf>
    <xf numFmtId="2" fontId="0" fillId="0" borderId="0" xfId="0" applyNumberFormat="1" applyFont="1" applyFill="1" applyBorder="1" applyAlignment="1">
      <alignment horizontal="center"/>
    </xf>
    <xf numFmtId="0" fontId="10" fillId="0" borderId="0" xfId="0" applyFont="1" applyFill="1" applyBorder="1"/>
    <xf numFmtId="2" fontId="0" fillId="0" borderId="0" xfId="0" applyNumberFormat="1" applyFill="1" applyBorder="1" applyAlignment="1">
      <alignment horizontal="left"/>
    </xf>
    <xf numFmtId="0" fontId="14" fillId="0" borderId="0" xfId="0" applyFont="1" applyFill="1" applyBorder="1"/>
    <xf numFmtId="0" fontId="11" fillId="0" borderId="0" xfId="0" applyFont="1" applyFill="1" applyBorder="1" applyAlignment="1">
      <alignment horizontal="center"/>
    </xf>
    <xf numFmtId="0" fontId="10" fillId="0" borderId="0" xfId="0" applyFont="1" applyFill="1" applyBorder="1" applyAlignment="1">
      <alignment horizontal="right"/>
    </xf>
    <xf numFmtId="2" fontId="10" fillId="0" borderId="0" xfId="0" applyNumberFormat="1" applyFont="1" applyFill="1" applyBorder="1" applyAlignment="1">
      <alignment horizontal="center"/>
    </xf>
    <xf numFmtId="0" fontId="2" fillId="0" borderId="0" xfId="0" applyFont="1" applyFill="1" applyBorder="1" applyAlignment="1">
      <alignment horizontal="center"/>
    </xf>
    <xf numFmtId="2" fontId="10" fillId="4" borderId="23" xfId="0" applyNumberFormat="1" applyFont="1" applyFill="1" applyBorder="1" applyAlignment="1">
      <alignment horizontal="center"/>
    </xf>
    <xf numFmtId="0" fontId="15" fillId="0" borderId="0" xfId="0" applyFont="1" applyBorder="1" applyAlignment="1">
      <alignment vertical="top" wrapText="1"/>
    </xf>
    <xf numFmtId="0" fontId="15" fillId="0" borderId="0" xfId="0" applyFont="1" applyBorder="1" applyAlignment="1">
      <alignment horizontal="center" vertical="top" wrapText="1"/>
    </xf>
    <xf numFmtId="2" fontId="10" fillId="0" borderId="0" xfId="0" applyNumberFormat="1" applyFont="1" applyFill="1" applyBorder="1" applyAlignment="1">
      <alignment horizontal="left"/>
    </xf>
    <xf numFmtId="0" fontId="0" fillId="0" borderId="0" xfId="0" applyBorder="1" applyAlignment="1">
      <alignment horizontal="center" vertical="top" wrapText="1"/>
    </xf>
    <xf numFmtId="0" fontId="8" fillId="3" borderId="0" xfId="0" applyFont="1" applyFill="1" applyBorder="1" applyAlignment="1">
      <alignment horizontal="left" vertical="top"/>
    </xf>
    <xf numFmtId="0" fontId="16" fillId="3" borderId="0" xfId="0" applyFont="1" applyFill="1"/>
    <xf numFmtId="0" fontId="17" fillId="3" borderId="0" xfId="0" applyFont="1" applyFill="1" applyBorder="1" applyAlignment="1">
      <alignment horizontal="left" vertical="top"/>
    </xf>
    <xf numFmtId="0" fontId="16" fillId="0" borderId="0" xfId="0" applyFont="1" applyFill="1"/>
    <xf numFmtId="0" fontId="0" fillId="0" borderId="0" xfId="0" applyBorder="1" applyAlignment="1">
      <alignment vertical="top" wrapText="1"/>
    </xf>
    <xf numFmtId="0" fontId="0" fillId="0" borderId="0" xfId="0" applyBorder="1"/>
    <xf numFmtId="0" fontId="10" fillId="4" borderId="21" xfId="0" applyFont="1" applyFill="1" applyBorder="1" applyAlignment="1">
      <alignment horizontal="center"/>
    </xf>
    <xf numFmtId="2" fontId="10" fillId="4" borderId="22" xfId="0" applyNumberFormat="1" applyFont="1" applyFill="1" applyBorder="1" applyAlignment="1">
      <alignment horizontal="center"/>
    </xf>
    <xf numFmtId="166" fontId="10" fillId="9" borderId="21" xfId="0" applyNumberFormat="1" applyFont="1" applyFill="1" applyBorder="1" applyAlignment="1">
      <alignment horizontal="center"/>
    </xf>
    <xf numFmtId="2" fontId="10" fillId="9" borderId="21" xfId="0" applyNumberFormat="1" applyFont="1" applyFill="1" applyBorder="1" applyAlignment="1">
      <alignment horizontal="center"/>
    </xf>
    <xf numFmtId="166" fontId="10" fillId="9" borderId="23" xfId="0" applyNumberFormat="1" applyFont="1" applyFill="1" applyBorder="1" applyAlignment="1">
      <alignment horizontal="center"/>
    </xf>
    <xf numFmtId="2" fontId="10" fillId="9" borderId="23" xfId="0" applyNumberFormat="1" applyFont="1" applyFill="1" applyBorder="1" applyAlignment="1">
      <alignment horizontal="center"/>
    </xf>
    <xf numFmtId="3"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3" fontId="0" fillId="2" borderId="0" xfId="0" applyNumberFormat="1" applyFont="1" applyFill="1" applyBorder="1" applyProtection="1">
      <protection locked="0"/>
    </xf>
    <xf numFmtId="3" fontId="0" fillId="2" borderId="0" xfId="0" applyNumberFormat="1" applyFont="1" applyFill="1" applyBorder="1" applyAlignment="1" applyProtection="1">
      <alignment horizontal="center"/>
      <protection locked="0"/>
    </xf>
    <xf numFmtId="0" fontId="0" fillId="0" borderId="0" xfId="0" applyAlignment="1">
      <alignment vertical="center"/>
    </xf>
    <xf numFmtId="3" fontId="0" fillId="0" borderId="0" xfId="0" applyNumberFormat="1" applyFont="1" applyFill="1" applyBorder="1" applyProtection="1">
      <protection locked="0"/>
    </xf>
    <xf numFmtId="0" fontId="15" fillId="0" borderId="0" xfId="0" applyFont="1" applyBorder="1" applyAlignment="1">
      <alignment horizontal="center" vertical="top" wrapText="1"/>
    </xf>
    <xf numFmtId="164" fontId="13" fillId="8" borderId="36" xfId="0" applyNumberFormat="1" applyFont="1" applyFill="1" applyBorder="1" applyAlignment="1">
      <alignment horizontal="center"/>
    </xf>
    <xf numFmtId="164" fontId="13" fillId="8" borderId="38" xfId="0" applyNumberFormat="1" applyFont="1" applyFill="1" applyBorder="1" applyAlignment="1">
      <alignment horizontal="center"/>
    </xf>
    <xf numFmtId="164" fontId="0" fillId="8" borderId="36" xfId="0" applyNumberFormat="1" applyFont="1" applyFill="1" applyBorder="1" applyAlignment="1">
      <alignment horizontal="center"/>
    </xf>
    <xf numFmtId="164" fontId="0" fillId="8" borderId="38" xfId="0" applyNumberFormat="1" applyFont="1" applyFill="1" applyBorder="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2" fillId="0" borderId="0" xfId="0" applyFont="1"/>
    <xf numFmtId="0" fontId="22" fillId="0" borderId="0" xfId="0" applyFont="1" applyFill="1"/>
    <xf numFmtId="0" fontId="10" fillId="7" borderId="36" xfId="0" applyFont="1" applyFill="1" applyBorder="1" applyAlignment="1">
      <alignment horizontal="center"/>
    </xf>
    <xf numFmtId="0" fontId="10" fillId="7" borderId="55" xfId="0" applyFont="1" applyFill="1" applyBorder="1" applyAlignment="1">
      <alignment horizontal="center"/>
    </xf>
    <xf numFmtId="0" fontId="0" fillId="0" borderId="14" xfId="0" applyFont="1" applyBorder="1" applyAlignment="1">
      <alignment vertical="center"/>
    </xf>
    <xf numFmtId="0" fontId="0" fillId="0" borderId="17" xfId="0" applyFont="1" applyBorder="1" applyAlignment="1">
      <alignment vertical="center"/>
    </xf>
    <xf numFmtId="0" fontId="0" fillId="0" borderId="6" xfId="0" applyFont="1" applyBorder="1" applyAlignment="1">
      <alignment vertical="center"/>
    </xf>
    <xf numFmtId="0" fontId="29" fillId="0" borderId="20" xfId="0" applyFont="1" applyBorder="1" applyAlignment="1">
      <alignment vertical="center"/>
    </xf>
    <xf numFmtId="0" fontId="29" fillId="0" borderId="9" xfId="0" applyFont="1" applyBorder="1" applyAlignment="1">
      <alignment vertical="center"/>
    </xf>
    <xf numFmtId="0" fontId="0" fillId="0" borderId="14" xfId="0" applyBorder="1" applyAlignment="1">
      <alignment vertical="center"/>
    </xf>
    <xf numFmtId="0" fontId="31" fillId="0" borderId="14" xfId="4" applyFont="1" applyFill="1" applyBorder="1" applyAlignment="1">
      <alignment vertical="center"/>
    </xf>
    <xf numFmtId="0" fontId="0" fillId="0" borderId="0" xfId="0" applyFont="1" applyBorder="1" applyAlignment="1">
      <alignment vertical="center"/>
    </xf>
    <xf numFmtId="0" fontId="10" fillId="0" borderId="0" xfId="0" applyFont="1" applyBorder="1"/>
    <xf numFmtId="0" fontId="31" fillId="0" borderId="6" xfId="4" applyFont="1" applyFill="1" applyBorder="1" applyAlignment="1">
      <alignment vertical="center"/>
    </xf>
    <xf numFmtId="0" fontId="10" fillId="0" borderId="14" xfId="0" applyFont="1" applyBorder="1" applyAlignment="1"/>
    <xf numFmtId="0" fontId="10" fillId="0" borderId="6" xfId="0" applyFont="1" applyBorder="1" applyAlignment="1"/>
    <xf numFmtId="0" fontId="10" fillId="0" borderId="6" xfId="4" applyFont="1" applyFill="1" applyBorder="1" applyAlignment="1"/>
    <xf numFmtId="0" fontId="10" fillId="0" borderId="6" xfId="3" applyFont="1" applyBorder="1" applyAlignment="1"/>
    <xf numFmtId="0" fontId="9" fillId="0" borderId="17" xfId="0" applyFont="1" applyBorder="1" applyAlignment="1">
      <alignment vertical="center"/>
    </xf>
    <xf numFmtId="0" fontId="0" fillId="0" borderId="14" xfId="0" applyBorder="1"/>
    <xf numFmtId="0" fontId="0" fillId="0" borderId="6" xfId="0" applyBorder="1"/>
    <xf numFmtId="0" fontId="0" fillId="0" borderId="1" xfId="0" applyBorder="1"/>
    <xf numFmtId="0" fontId="29" fillId="0" borderId="9" xfId="0" applyFont="1" applyBorder="1"/>
    <xf numFmtId="0" fontId="29" fillId="0" borderId="20" xfId="0" applyFont="1" applyBorder="1"/>
    <xf numFmtId="0" fontId="17" fillId="0" borderId="0" xfId="0" applyFont="1"/>
    <xf numFmtId="0" fontId="17" fillId="0" borderId="0" xfId="0" applyFont="1" applyFill="1" applyBorder="1"/>
    <xf numFmtId="0" fontId="24" fillId="0" borderId="0" xfId="0" applyFont="1" applyFill="1" applyBorder="1"/>
    <xf numFmtId="0" fontId="16" fillId="0" borderId="0" xfId="0" applyFont="1" applyFill="1" applyBorder="1"/>
    <xf numFmtId="0" fontId="25" fillId="0" borderId="0" xfId="0" applyFont="1" applyFill="1" applyBorder="1"/>
    <xf numFmtId="0" fontId="0" fillId="0" borderId="17" xfId="0" applyBorder="1"/>
    <xf numFmtId="0" fontId="19" fillId="0" borderId="0" xfId="0" applyFont="1" applyFill="1" applyBorder="1"/>
    <xf numFmtId="0" fontId="0" fillId="0" borderId="17" xfId="0" applyBorder="1" applyAlignment="1">
      <alignment horizontal="left" vertical="center"/>
    </xf>
    <xf numFmtId="0" fontId="0" fillId="0" borderId="6" xfId="0" applyBorder="1" applyAlignment="1">
      <alignment horizontal="left" vertical="center"/>
    </xf>
    <xf numFmtId="0" fontId="10" fillId="0" borderId="14" xfId="4" applyFont="1" applyFill="1" applyBorder="1" applyAlignment="1"/>
    <xf numFmtId="0" fontId="10" fillId="0" borderId="16" xfId="2" applyFont="1" applyBorder="1" applyAlignment="1"/>
    <xf numFmtId="0" fontId="10" fillId="0" borderId="16" xfId="0" applyFont="1" applyBorder="1" applyAlignment="1"/>
    <xf numFmtId="0" fontId="0" fillId="0" borderId="16" xfId="0" applyBorder="1"/>
    <xf numFmtId="0" fontId="0" fillId="12" borderId="0" xfId="0" applyFill="1"/>
    <xf numFmtId="0" fontId="17" fillId="12" borderId="0" xfId="0" applyFont="1" applyFill="1"/>
    <xf numFmtId="0" fontId="8" fillId="0" borderId="0" xfId="0" applyFont="1"/>
    <xf numFmtId="0" fontId="29" fillId="0" borderId="14" xfId="0" applyFont="1" applyBorder="1" applyAlignment="1">
      <alignment vertical="center"/>
    </xf>
    <xf numFmtId="0" fontId="29" fillId="0" borderId="6" xfId="0" applyFont="1" applyBorder="1" applyAlignment="1">
      <alignment vertical="center"/>
    </xf>
    <xf numFmtId="0" fontId="29" fillId="0" borderId="17" xfId="0" applyFont="1" applyBorder="1" applyAlignment="1">
      <alignment vertical="center"/>
    </xf>
    <xf numFmtId="0" fontId="29" fillId="0" borderId="16" xfId="0" applyFont="1" applyBorder="1" applyAlignment="1">
      <alignment vertical="center"/>
    </xf>
    <xf numFmtId="0" fontId="10" fillId="0" borderId="16" xfId="0" applyFont="1" applyBorder="1"/>
    <xf numFmtId="0" fontId="0" fillId="0" borderId="16" xfId="0" applyFont="1" applyBorder="1" applyAlignment="1">
      <alignment vertical="center"/>
    </xf>
    <xf numFmtId="0" fontId="0" fillId="7" borderId="36" xfId="0" applyFill="1" applyBorder="1" applyAlignment="1">
      <alignment horizontal="center"/>
    </xf>
    <xf numFmtId="0" fontId="0" fillId="7" borderId="37" xfId="0" applyFill="1" applyBorder="1" applyAlignment="1">
      <alignment horizontal="center"/>
    </xf>
    <xf numFmtId="0" fontId="0" fillId="7" borderId="38" xfId="0" applyFill="1" applyBorder="1" applyAlignment="1">
      <alignment horizontal="center"/>
    </xf>
    <xf numFmtId="0" fontId="11" fillId="0" borderId="8" xfId="0" applyFont="1" applyFill="1" applyBorder="1" applyAlignment="1">
      <alignment horizontal="center" vertical="top"/>
    </xf>
    <xf numFmtId="0" fontId="0" fillId="7" borderId="55" xfId="0" applyFill="1" applyBorder="1" applyAlignment="1">
      <alignment horizontal="center" vertical="center"/>
    </xf>
    <xf numFmtId="0" fontId="0" fillId="7" borderId="36" xfId="0" applyFill="1" applyBorder="1" applyAlignment="1">
      <alignment horizontal="center" vertical="center"/>
    </xf>
    <xf numFmtId="0" fontId="10" fillId="7" borderId="21" xfId="0" applyFont="1" applyFill="1" applyBorder="1" applyAlignment="1">
      <alignment horizontal="center"/>
    </xf>
    <xf numFmtId="0" fontId="10" fillId="7" borderId="22" xfId="0" applyFont="1" applyFill="1" applyBorder="1" applyAlignment="1">
      <alignment horizontal="center"/>
    </xf>
    <xf numFmtId="0" fontId="0" fillId="7" borderId="23" xfId="0" applyFont="1" applyFill="1" applyBorder="1" applyAlignment="1">
      <alignment horizontal="center"/>
    </xf>
    <xf numFmtId="0" fontId="0" fillId="7" borderId="39" xfId="0" applyFont="1" applyFill="1" applyBorder="1" applyAlignment="1">
      <alignment horizontal="center"/>
    </xf>
    <xf numFmtId="2" fontId="10" fillId="7" borderId="40" xfId="0" applyNumberFormat="1" applyFont="1" applyFill="1" applyBorder="1" applyAlignment="1">
      <alignment horizontal="center"/>
    </xf>
    <xf numFmtId="2" fontId="10" fillId="7" borderId="51" xfId="0" applyNumberFormat="1" applyFont="1" applyFill="1" applyBorder="1" applyAlignment="1">
      <alignment horizontal="center"/>
    </xf>
    <xf numFmtId="2" fontId="0" fillId="7" borderId="39" xfId="0" applyNumberFormat="1" applyFont="1" applyFill="1" applyBorder="1" applyAlignment="1">
      <alignment horizontal="center"/>
    </xf>
    <xf numFmtId="2" fontId="0" fillId="7" borderId="45" xfId="0" applyNumberFormat="1" applyFont="1" applyFill="1" applyBorder="1" applyAlignment="1">
      <alignment horizontal="center"/>
    </xf>
    <xf numFmtId="2" fontId="0" fillId="7" borderId="48" xfId="0" applyNumberFormat="1" applyFont="1" applyFill="1" applyBorder="1" applyAlignment="1">
      <alignment horizontal="center"/>
    </xf>
    <xf numFmtId="166" fontId="0" fillId="7" borderId="45" xfId="0" applyNumberFormat="1" applyFont="1" applyFill="1" applyBorder="1" applyAlignment="1">
      <alignment horizontal="center"/>
    </xf>
    <xf numFmtId="2" fontId="10" fillId="7" borderId="45" xfId="0" applyNumberFormat="1" applyFont="1" applyFill="1" applyBorder="1" applyAlignment="1">
      <alignment horizontal="center"/>
    </xf>
    <xf numFmtId="0" fontId="0" fillId="7" borderId="41" xfId="0" applyFont="1" applyFill="1" applyBorder="1" applyAlignment="1">
      <alignment horizontal="center"/>
    </xf>
    <xf numFmtId="2" fontId="10" fillId="7" borderId="42" xfId="0" applyNumberFormat="1" applyFont="1" applyFill="1" applyBorder="1" applyAlignment="1">
      <alignment horizontal="center"/>
    </xf>
    <xf numFmtId="169" fontId="10" fillId="7" borderId="42" xfId="0" applyNumberFormat="1" applyFont="1" applyFill="1" applyBorder="1" applyAlignment="1">
      <alignment horizontal="center"/>
    </xf>
    <xf numFmtId="2" fontId="10" fillId="7" borderId="52" xfId="0" applyNumberFormat="1" applyFont="1" applyFill="1" applyBorder="1" applyAlignment="1">
      <alignment horizontal="center"/>
    </xf>
    <xf numFmtId="2" fontId="0" fillId="7" borderId="41" xfId="0" applyNumberFormat="1" applyFont="1" applyFill="1" applyBorder="1" applyAlignment="1">
      <alignment horizontal="center"/>
    </xf>
    <xf numFmtId="166" fontId="0" fillId="7" borderId="46" xfId="0" applyNumberFormat="1" applyFont="1" applyFill="1" applyBorder="1" applyAlignment="1">
      <alignment horizontal="center"/>
    </xf>
    <xf numFmtId="2" fontId="0" fillId="7" borderId="49" xfId="0" applyNumberFormat="1" applyFont="1" applyFill="1" applyBorder="1" applyAlignment="1">
      <alignment horizontal="center"/>
    </xf>
    <xf numFmtId="2" fontId="10" fillId="7" borderId="46" xfId="0" applyNumberFormat="1" applyFont="1" applyFill="1" applyBorder="1" applyAlignment="1">
      <alignment horizontal="center"/>
    </xf>
    <xf numFmtId="0" fontId="0" fillId="7" borderId="43" xfId="0" applyFont="1" applyFill="1" applyBorder="1" applyAlignment="1">
      <alignment horizontal="center"/>
    </xf>
    <xf numFmtId="2" fontId="0" fillId="7" borderId="43" xfId="0" applyNumberFormat="1" applyFont="1" applyFill="1" applyBorder="1" applyAlignment="1">
      <alignment horizontal="center"/>
    </xf>
    <xf numFmtId="2" fontId="0" fillId="7" borderId="50" xfId="0" applyNumberFormat="1" applyFont="1" applyFill="1" applyBorder="1" applyAlignment="1">
      <alignment horizontal="center"/>
    </xf>
    <xf numFmtId="2" fontId="0" fillId="7" borderId="46" xfId="0" applyNumberFormat="1" applyFont="1" applyFill="1" applyBorder="1" applyAlignment="1">
      <alignment horizontal="center"/>
    </xf>
    <xf numFmtId="2" fontId="0" fillId="7" borderId="40" xfId="0" applyNumberFormat="1" applyFill="1" applyBorder="1" applyAlignment="1">
      <alignment horizontal="center"/>
    </xf>
    <xf numFmtId="164" fontId="0" fillId="7" borderId="40" xfId="0" applyNumberFormat="1" applyFill="1" applyBorder="1" applyAlignment="1">
      <alignment horizontal="center"/>
    </xf>
    <xf numFmtId="2" fontId="0" fillId="7" borderId="51" xfId="0" applyNumberFormat="1" applyFont="1" applyFill="1" applyBorder="1" applyAlignment="1">
      <alignment horizontal="center"/>
    </xf>
    <xf numFmtId="2" fontId="0" fillId="7" borderId="40" xfId="0" applyNumberFormat="1" applyFont="1" applyFill="1" applyBorder="1" applyAlignment="1">
      <alignment horizontal="center"/>
    </xf>
    <xf numFmtId="2" fontId="0" fillId="7" borderId="42" xfId="0" applyNumberFormat="1" applyFill="1" applyBorder="1" applyAlignment="1">
      <alignment horizontal="center"/>
    </xf>
    <xf numFmtId="164" fontId="0" fillId="7" borderId="42" xfId="0" applyNumberFormat="1" applyFill="1" applyBorder="1" applyAlignment="1">
      <alignment horizontal="center"/>
    </xf>
    <xf numFmtId="2" fontId="0" fillId="7" borderId="52" xfId="0" applyNumberFormat="1" applyFont="1" applyFill="1" applyBorder="1" applyAlignment="1">
      <alignment horizontal="center"/>
    </xf>
    <xf numFmtId="2" fontId="0" fillId="7" borderId="42" xfId="0" applyNumberFormat="1" applyFont="1" applyFill="1" applyBorder="1" applyAlignment="1">
      <alignment horizontal="center"/>
    </xf>
    <xf numFmtId="2" fontId="0" fillId="7" borderId="44" xfId="0" applyNumberFormat="1" applyFill="1" applyBorder="1" applyAlignment="1">
      <alignment horizontal="center"/>
    </xf>
    <xf numFmtId="164" fontId="0" fillId="7" borderId="44" xfId="0" applyNumberFormat="1" applyFill="1" applyBorder="1" applyAlignment="1">
      <alignment horizontal="center"/>
    </xf>
    <xf numFmtId="2" fontId="0" fillId="7" borderId="53" xfId="0" applyNumberFormat="1" applyFont="1" applyFill="1" applyBorder="1" applyAlignment="1">
      <alignment horizontal="center"/>
    </xf>
    <xf numFmtId="2" fontId="0" fillId="7" borderId="47" xfId="0" applyNumberFormat="1" applyFont="1" applyFill="1" applyBorder="1" applyAlignment="1">
      <alignment horizontal="center"/>
    </xf>
    <xf numFmtId="2" fontId="0" fillId="7" borderId="44" xfId="0" applyNumberFormat="1" applyFont="1" applyFill="1" applyBorder="1" applyAlignment="1">
      <alignment horizontal="center"/>
    </xf>
    <xf numFmtId="0" fontId="0" fillId="4" borderId="1" xfId="0" applyFill="1" applyBorder="1"/>
    <xf numFmtId="0" fontId="0" fillId="4" borderId="10" xfId="0" applyFill="1" applyBorder="1"/>
    <xf numFmtId="0" fontId="10" fillId="4" borderId="18" xfId="2" applyFont="1" applyFill="1" applyBorder="1" applyAlignment="1"/>
    <xf numFmtId="0" fontId="10" fillId="4" borderId="1" xfId="0" applyFont="1" applyFill="1" applyBorder="1"/>
    <xf numFmtId="0" fontId="10" fillId="4" borderId="1" xfId="2" applyFont="1" applyFill="1" applyBorder="1" applyAlignment="1"/>
    <xf numFmtId="0" fontId="10" fillId="4" borderId="10" xfId="2" applyFont="1" applyFill="1" applyBorder="1" applyAlignment="1"/>
    <xf numFmtId="0" fontId="0" fillId="4" borderId="18" xfId="0" applyFill="1" applyBorder="1"/>
    <xf numFmtId="0" fontId="0" fillId="4" borderId="18" xfId="0" applyFill="1" applyBorder="1" applyAlignment="1">
      <alignment vertical="center"/>
    </xf>
    <xf numFmtId="0" fontId="0" fillId="4" borderId="1" xfId="0" applyFill="1" applyBorder="1" applyAlignment="1">
      <alignment vertical="center"/>
    </xf>
    <xf numFmtId="0" fontId="0" fillId="4" borderId="10" xfId="0" applyFill="1" applyBorder="1" applyAlignment="1">
      <alignment vertical="center"/>
    </xf>
    <xf numFmtId="0" fontId="10" fillId="4" borderId="18" xfId="0" applyFont="1" applyFill="1" applyBorder="1"/>
    <xf numFmtId="0" fontId="10" fillId="4" borderId="10" xfId="0" applyFont="1" applyFill="1" applyBorder="1"/>
    <xf numFmtId="0" fontId="10" fillId="4" borderId="18" xfId="3" applyFont="1" applyFill="1" applyBorder="1" applyAlignment="1"/>
    <xf numFmtId="0" fontId="10" fillId="4" borderId="1" xfId="3" applyFont="1" applyFill="1" applyBorder="1" applyAlignment="1"/>
    <xf numFmtId="0" fontId="10" fillId="4" borderId="10" xfId="3" applyFont="1" applyFill="1" applyBorder="1" applyAlignment="1"/>
    <xf numFmtId="0" fontId="17" fillId="3" borderId="18" xfId="0" applyFont="1" applyFill="1" applyBorder="1"/>
    <xf numFmtId="0" fontId="0" fillId="3" borderId="10" xfId="0" applyFill="1" applyBorder="1"/>
    <xf numFmtId="0" fontId="0" fillId="3" borderId="8" xfId="0" applyFill="1" applyBorder="1"/>
    <xf numFmtId="0" fontId="0" fillId="3" borderId="14" xfId="0" applyFill="1" applyBorder="1"/>
    <xf numFmtId="0" fontId="24" fillId="3" borderId="16" xfId="0" applyFont="1" applyFill="1" applyBorder="1"/>
    <xf numFmtId="0" fontId="16" fillId="3" borderId="16" xfId="0" applyFont="1" applyFill="1" applyBorder="1"/>
    <xf numFmtId="0" fontId="16" fillId="3" borderId="17" xfId="0" applyFont="1" applyFill="1" applyBorder="1"/>
    <xf numFmtId="0" fontId="23" fillId="3" borderId="0" xfId="0" applyFont="1" applyFill="1" applyAlignment="1">
      <alignment horizontal="center"/>
    </xf>
    <xf numFmtId="0" fontId="23" fillId="0" borderId="0" xfId="0" applyFont="1" applyFill="1" applyAlignment="1" applyProtection="1">
      <alignment horizontal="center"/>
      <protection locked="0"/>
    </xf>
    <xf numFmtId="0" fontId="21" fillId="0" borderId="0" xfId="0" applyFont="1" applyFill="1" applyAlignment="1" applyProtection="1">
      <alignment horizontal="center"/>
      <protection locked="0"/>
    </xf>
    <xf numFmtId="0" fontId="0" fillId="3" borderId="0" xfId="0" applyFill="1" applyProtection="1">
      <protection locked="0"/>
    </xf>
    <xf numFmtId="0" fontId="0" fillId="0" borderId="0" xfId="0" applyProtection="1">
      <protection locked="0"/>
    </xf>
    <xf numFmtId="0" fontId="19" fillId="2" borderId="17" xfId="0" applyFont="1" applyFill="1" applyBorder="1" applyAlignment="1" applyProtection="1">
      <alignment horizontal="center"/>
      <protection locked="0"/>
    </xf>
    <xf numFmtId="2" fontId="0" fillId="0" borderId="21" xfId="0" applyNumberFormat="1" applyFont="1" applyFill="1" applyBorder="1" applyAlignment="1" applyProtection="1">
      <alignment horizontal="right"/>
      <protection locked="0"/>
    </xf>
    <xf numFmtId="0" fontId="28" fillId="0" borderId="22" xfId="0" applyFont="1" applyFill="1" applyBorder="1" applyAlignment="1" applyProtection="1">
      <alignment horizontal="center"/>
      <protection locked="0"/>
    </xf>
    <xf numFmtId="165" fontId="0" fillId="0" borderId="23" xfId="0" applyNumberFormat="1" applyFill="1" applyBorder="1" applyAlignment="1" applyProtection="1">
      <alignment horizontal="center"/>
      <protection locked="0"/>
    </xf>
    <xf numFmtId="0" fontId="0" fillId="0" borderId="0" xfId="0" applyFill="1" applyProtection="1">
      <protection locked="0"/>
    </xf>
    <xf numFmtId="0" fontId="10" fillId="2" borderId="1"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Font="1" applyFill="1" applyBorder="1" applyProtection="1">
      <protection locked="0"/>
    </xf>
    <xf numFmtId="0" fontId="0" fillId="0" borderId="0"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10" fillId="0" borderId="21" xfId="0" applyFont="1" applyFill="1" applyBorder="1" applyAlignment="1" applyProtection="1">
      <alignment horizontal="center"/>
      <protection locked="0"/>
    </xf>
    <xf numFmtId="166" fontId="10" fillId="0" borderId="23" xfId="0" applyNumberFormat="1" applyFont="1" applyFill="1" applyBorder="1" applyAlignment="1" applyProtection="1">
      <alignment horizontal="center"/>
      <protection locked="0"/>
    </xf>
    <xf numFmtId="0" fontId="10" fillId="0" borderId="7" xfId="0" applyNumberFormat="1" applyFont="1" applyFill="1" applyBorder="1" applyAlignment="1" applyProtection="1">
      <alignment horizontal="center"/>
      <protection locked="0"/>
    </xf>
    <xf numFmtId="0" fontId="10" fillId="0" borderId="29" xfId="0" applyFont="1" applyFill="1" applyBorder="1" applyAlignment="1" applyProtection="1">
      <alignment horizontal="center"/>
      <protection locked="0"/>
    </xf>
    <xf numFmtId="0" fontId="10" fillId="0" borderId="23" xfId="0" applyFont="1" applyFill="1" applyBorder="1" applyAlignment="1" applyProtection="1">
      <alignment horizontal="center"/>
      <protection locked="0"/>
    </xf>
    <xf numFmtId="164" fontId="10" fillId="0" borderId="21" xfId="0" applyNumberFormat="1"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164" fontId="0" fillId="0" borderId="7" xfId="0" applyNumberFormat="1" applyFont="1" applyFill="1" applyBorder="1" applyAlignment="1" applyProtection="1">
      <alignment horizontal="center"/>
      <protection locked="0"/>
    </xf>
    <xf numFmtId="165" fontId="0" fillId="4" borderId="30" xfId="0" applyNumberFormat="1" applyFill="1" applyBorder="1" applyAlignment="1" applyProtection="1">
      <alignment horizontal="center"/>
      <protection locked="0"/>
    </xf>
    <xf numFmtId="18" fontId="0" fillId="4" borderId="27" xfId="0" applyNumberFormat="1" applyFont="1" applyFill="1" applyBorder="1" applyAlignment="1" applyProtection="1">
      <alignment horizontal="center"/>
      <protection locked="0"/>
    </xf>
    <xf numFmtId="165" fontId="0" fillId="6" borderId="31" xfId="0" applyNumberFormat="1" applyFill="1" applyBorder="1" applyAlignment="1" applyProtection="1">
      <alignment horizontal="center"/>
      <protection locked="0"/>
    </xf>
    <xf numFmtId="18" fontId="0" fillId="6" borderId="28" xfId="0" applyNumberFormat="1" applyFont="1" applyFill="1" applyBorder="1" applyAlignment="1" applyProtection="1">
      <alignment horizontal="center"/>
      <protection locked="0"/>
    </xf>
    <xf numFmtId="1" fontId="0" fillId="0" borderId="7" xfId="0" applyNumberFormat="1" applyFont="1" applyFill="1" applyBorder="1" applyAlignment="1" applyProtection="1">
      <alignment horizontal="center"/>
      <protection locked="0"/>
    </xf>
    <xf numFmtId="0" fontId="10" fillId="5" borderId="7" xfId="0" applyNumberFormat="1" applyFont="1" applyFill="1" applyBorder="1" applyAlignment="1" applyProtection="1">
      <alignment horizontal="center"/>
      <protection locked="0"/>
    </xf>
    <xf numFmtId="2" fontId="10" fillId="6" borderId="24" xfId="0" applyNumberFormat="1" applyFont="1" applyFill="1" applyBorder="1" applyAlignment="1" applyProtection="1">
      <alignment horizontal="center"/>
      <protection locked="0"/>
    </xf>
    <xf numFmtId="2" fontId="10" fillId="6" borderId="25" xfId="0" applyNumberFormat="1" applyFont="1" applyFill="1" applyBorder="1" applyAlignment="1" applyProtection="1">
      <alignment horizontal="center"/>
      <protection locked="0"/>
    </xf>
    <xf numFmtId="2" fontId="10" fillId="6" borderId="21" xfId="0" applyNumberFormat="1" applyFont="1" applyFill="1" applyBorder="1" applyAlignment="1" applyProtection="1">
      <alignment horizontal="center"/>
      <protection locked="0"/>
    </xf>
    <xf numFmtId="0" fontId="0" fillId="6" borderId="21" xfId="0" applyFont="1" applyFill="1" applyBorder="1" applyAlignment="1" applyProtection="1">
      <alignment horizontal="center"/>
      <protection locked="0"/>
    </xf>
    <xf numFmtId="0" fontId="10" fillId="6" borderId="26" xfId="0" applyFont="1" applyFill="1" applyBorder="1" applyAlignment="1" applyProtection="1">
      <alignment horizontal="center"/>
      <protection locked="0"/>
    </xf>
    <xf numFmtId="0" fontId="10" fillId="6" borderId="22" xfId="0" applyFont="1" applyFill="1" applyBorder="1" applyAlignment="1" applyProtection="1">
      <alignment horizontal="center"/>
      <protection locked="0"/>
    </xf>
    <xf numFmtId="2" fontId="10" fillId="6" borderId="22" xfId="0" applyNumberFormat="1" applyFont="1" applyFill="1" applyBorder="1" applyAlignment="1" applyProtection="1">
      <alignment horizontal="center"/>
      <protection locked="0"/>
    </xf>
    <xf numFmtId="0" fontId="10" fillId="6" borderId="29" xfId="0" applyFont="1" applyFill="1" applyBorder="1" applyAlignment="1" applyProtection="1">
      <alignment horizontal="center"/>
      <protection locked="0"/>
    </xf>
    <xf numFmtId="0" fontId="10" fillId="6" borderId="23"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164" fontId="0" fillId="0" borderId="2" xfId="0" applyNumberFormat="1" applyFont="1" applyFill="1" applyBorder="1" applyAlignment="1" applyProtection="1">
      <alignment horizontal="center"/>
      <protection locked="0"/>
    </xf>
    <xf numFmtId="0" fontId="10" fillId="5" borderId="21" xfId="0" applyNumberFormat="1" applyFont="1" applyFill="1" applyBorder="1" applyAlignment="1" applyProtection="1">
      <alignment horizontal="center"/>
      <protection locked="0"/>
    </xf>
    <xf numFmtId="2" fontId="10" fillId="6" borderId="23" xfId="0" applyNumberFormat="1" applyFont="1" applyFill="1" applyBorder="1" applyAlignment="1" applyProtection="1">
      <alignment horizontal="center"/>
      <protection locked="0"/>
    </xf>
    <xf numFmtId="164" fontId="0" fillId="5" borderId="21" xfId="0" applyNumberFormat="1" applyFont="1" applyFill="1" applyBorder="1" applyAlignment="1" applyProtection="1">
      <alignment horizontal="center"/>
      <protection locked="0"/>
    </xf>
    <xf numFmtId="167" fontId="0" fillId="5" borderId="7" xfId="0" applyNumberFormat="1" applyFont="1" applyFill="1" applyBorder="1" applyAlignment="1" applyProtection="1">
      <alignment horizontal="center"/>
      <protection locked="0"/>
    </xf>
    <xf numFmtId="168" fontId="0" fillId="5" borderId="7" xfId="0" applyNumberFormat="1" applyFont="1" applyFill="1" applyBorder="1" applyAlignment="1" applyProtection="1">
      <alignment horizontal="center"/>
      <protection locked="0"/>
    </xf>
    <xf numFmtId="164" fontId="0" fillId="5" borderId="23" xfId="0" applyNumberFormat="1" applyFont="1" applyFill="1" applyBorder="1" applyAlignment="1" applyProtection="1">
      <alignment horizontal="center"/>
      <protection locked="0"/>
    </xf>
    <xf numFmtId="164" fontId="0" fillId="4" borderId="7" xfId="0" applyNumberFormat="1" applyFont="1" applyFill="1" applyBorder="1" applyAlignment="1" applyProtection="1">
      <alignment horizontal="center"/>
      <protection locked="0"/>
    </xf>
    <xf numFmtId="167" fontId="0" fillId="4" borderId="7" xfId="0" applyNumberFormat="1" applyFont="1" applyFill="1" applyBorder="1" applyAlignment="1" applyProtection="1">
      <alignment horizontal="center"/>
      <protection locked="0"/>
    </xf>
    <xf numFmtId="168" fontId="0" fillId="4" borderId="7" xfId="0" applyNumberFormat="1" applyFont="1" applyFill="1" applyBorder="1" applyAlignment="1" applyProtection="1">
      <alignment horizontal="center"/>
      <protection locked="0"/>
    </xf>
    <xf numFmtId="164" fontId="0" fillId="6" borderId="2" xfId="0" applyNumberFormat="1" applyFont="1" applyFill="1" applyBorder="1" applyAlignment="1" applyProtection="1">
      <alignment horizontal="center"/>
      <protection locked="0"/>
    </xf>
    <xf numFmtId="167" fontId="0" fillId="6" borderId="2" xfId="0" applyNumberFormat="1" applyFont="1" applyFill="1" applyBorder="1" applyAlignment="1" applyProtection="1">
      <alignment horizontal="center"/>
      <protection locked="0"/>
    </xf>
    <xf numFmtId="168" fontId="0" fillId="6" borderId="2" xfId="0" applyNumberFormat="1" applyFont="1" applyFill="1" applyBorder="1" applyAlignment="1" applyProtection="1">
      <alignment horizontal="center"/>
      <protection locked="0"/>
    </xf>
    <xf numFmtId="170" fontId="0" fillId="10" borderId="8" xfId="0" applyNumberFormat="1" applyFill="1" applyBorder="1" applyAlignment="1" applyProtection="1">
      <alignment horizontal="center"/>
      <protection locked="0"/>
    </xf>
    <xf numFmtId="0" fontId="25" fillId="10" borderId="18" xfId="0" applyFont="1" applyFill="1" applyBorder="1" applyProtection="1"/>
    <xf numFmtId="0" fontId="9" fillId="10" borderId="16" xfId="0" applyFont="1" applyFill="1" applyBorder="1" applyProtection="1"/>
    <xf numFmtId="0" fontId="0" fillId="10" borderId="16" xfId="0" applyFill="1" applyBorder="1" applyProtection="1"/>
    <xf numFmtId="0" fontId="0" fillId="10" borderId="17" xfId="0" applyFill="1" applyBorder="1" applyProtection="1"/>
    <xf numFmtId="0" fontId="0" fillId="10" borderId="1" xfId="0" applyFill="1" applyBorder="1" applyAlignment="1" applyProtection="1">
      <alignment horizontal="right"/>
    </xf>
    <xf numFmtId="0" fontId="0" fillId="10" borderId="0" xfId="0" applyFill="1" applyBorder="1" applyProtection="1"/>
    <xf numFmtId="0" fontId="0" fillId="10" borderId="0" xfId="0" applyFill="1" applyBorder="1" applyAlignment="1" applyProtection="1">
      <alignment horizontal="right"/>
    </xf>
    <xf numFmtId="0" fontId="0" fillId="10" borderId="6" xfId="0" applyFill="1" applyBorder="1" applyProtection="1"/>
    <xf numFmtId="0" fontId="0" fillId="10" borderId="10" xfId="0" applyFill="1" applyBorder="1" applyProtection="1"/>
    <xf numFmtId="0" fontId="0" fillId="10" borderId="8" xfId="0" applyFill="1" applyBorder="1" applyProtection="1"/>
    <xf numFmtId="0" fontId="0" fillId="10" borderId="14" xfId="0" applyFill="1" applyBorder="1" applyProtection="1"/>
    <xf numFmtId="0" fontId="23" fillId="0" borderId="0" xfId="0" applyFont="1" applyFill="1" applyAlignment="1" applyProtection="1">
      <alignment horizontal="center"/>
    </xf>
    <xf numFmtId="0" fontId="0" fillId="0" borderId="0" xfId="0" applyProtection="1"/>
    <xf numFmtId="0" fontId="0" fillId="0" borderId="0" xfId="0" applyFill="1" applyProtection="1"/>
    <xf numFmtId="0" fontId="0" fillId="0" borderId="0" xfId="0" applyAlignment="1" applyProtection="1">
      <alignment vertical="center"/>
    </xf>
    <xf numFmtId="0" fontId="0" fillId="0" borderId="67" xfId="0" applyFont="1" applyFill="1" applyBorder="1" applyAlignment="1" applyProtection="1">
      <alignment horizontal="center"/>
      <protection locked="0"/>
    </xf>
    <xf numFmtId="164" fontId="0" fillId="0" borderId="69" xfId="0" applyNumberFormat="1" applyFont="1" applyFill="1" applyBorder="1" applyAlignment="1" applyProtection="1">
      <alignment horizontal="center"/>
      <protection locked="0"/>
    </xf>
    <xf numFmtId="1" fontId="0" fillId="0" borderId="68" xfId="0" applyNumberFormat="1" applyFont="1" applyFill="1" applyBorder="1" applyAlignment="1" applyProtection="1">
      <alignment horizontal="center"/>
      <protection locked="0"/>
    </xf>
    <xf numFmtId="164" fontId="10" fillId="0" borderId="67" xfId="0" applyNumberFormat="1" applyFont="1" applyFill="1" applyBorder="1" applyAlignment="1" applyProtection="1">
      <alignment horizontal="center"/>
      <protection locked="0"/>
    </xf>
    <xf numFmtId="0" fontId="10" fillId="0" borderId="70" xfId="0" applyFont="1" applyFill="1" applyBorder="1" applyAlignment="1" applyProtection="1">
      <alignment horizontal="center"/>
      <protection locked="0"/>
    </xf>
    <xf numFmtId="170" fontId="10" fillId="0" borderId="67" xfId="0" applyNumberFormat="1" applyFont="1" applyFill="1" applyBorder="1" applyAlignment="1" applyProtection="1">
      <alignment horizontal="center"/>
      <protection locked="0"/>
    </xf>
    <xf numFmtId="2" fontId="10" fillId="0" borderId="68" xfId="0" applyNumberFormat="1" applyFont="1" applyFill="1" applyBorder="1" applyAlignment="1" applyProtection="1">
      <alignment horizontal="center"/>
      <protection locked="0"/>
    </xf>
    <xf numFmtId="2" fontId="10" fillId="0" borderId="67" xfId="0" applyNumberFormat="1" applyFont="1" applyFill="1" applyBorder="1" applyAlignment="1" applyProtection="1">
      <alignment horizontal="center"/>
      <protection locked="0"/>
    </xf>
    <xf numFmtId="2" fontId="10" fillId="0" borderId="69" xfId="0" applyNumberFormat="1" applyFont="1" applyFill="1" applyBorder="1" applyAlignment="1" applyProtection="1">
      <alignment horizontal="center"/>
      <protection locked="0"/>
    </xf>
    <xf numFmtId="166" fontId="10" fillId="0" borderId="67" xfId="0" applyNumberFormat="1" applyFont="1" applyFill="1" applyBorder="1" applyAlignment="1" applyProtection="1">
      <alignment horizontal="center"/>
      <protection locked="0"/>
    </xf>
    <xf numFmtId="166" fontId="10" fillId="0" borderId="68" xfId="0" applyNumberFormat="1" applyFont="1" applyFill="1" applyBorder="1" applyAlignment="1" applyProtection="1">
      <alignment horizontal="center"/>
      <protection locked="0"/>
    </xf>
    <xf numFmtId="0" fontId="10" fillId="0" borderId="69" xfId="0" applyFont="1" applyFill="1" applyBorder="1" applyAlignment="1" applyProtection="1">
      <alignment horizontal="center"/>
      <protection locked="0"/>
    </xf>
    <xf numFmtId="0" fontId="10" fillId="0" borderId="68" xfId="0" applyFont="1" applyFill="1" applyBorder="1" applyAlignment="1" applyProtection="1">
      <alignment horizontal="center"/>
      <protection locked="0"/>
    </xf>
    <xf numFmtId="0" fontId="23" fillId="14" borderId="0" xfId="0" applyFont="1" applyFill="1" applyAlignment="1">
      <alignment horizontal="center"/>
    </xf>
    <xf numFmtId="0" fontId="17" fillId="14" borderId="0" xfId="0" applyFont="1" applyFill="1" applyBorder="1"/>
    <xf numFmtId="0" fontId="12" fillId="14" borderId="0" xfId="0" applyFont="1" applyFill="1" applyBorder="1"/>
    <xf numFmtId="0" fontId="0" fillId="14" borderId="0" xfId="0" applyFont="1" applyFill="1" applyBorder="1"/>
    <xf numFmtId="0" fontId="0" fillId="14" borderId="0" xfId="0" applyFont="1" applyFill="1" applyBorder="1" applyAlignment="1">
      <alignment horizontal="right"/>
    </xf>
    <xf numFmtId="164" fontId="0" fillId="14" borderId="0" xfId="0" applyNumberFormat="1" applyFont="1" applyFill="1" applyBorder="1"/>
    <xf numFmtId="0" fontId="13" fillId="14" borderId="0" xfId="0" applyFont="1" applyFill="1" applyBorder="1" applyAlignment="1">
      <alignment horizontal="right"/>
    </xf>
    <xf numFmtId="164" fontId="13" fillId="14" borderId="0" xfId="0" applyNumberFormat="1" applyFont="1" applyFill="1" applyBorder="1" applyAlignment="1">
      <alignment horizontal="center"/>
    </xf>
    <xf numFmtId="0" fontId="13" fillId="14" borderId="0" xfId="0" applyFont="1" applyFill="1" applyBorder="1" applyAlignment="1">
      <alignment horizontal="left"/>
    </xf>
    <xf numFmtId="0" fontId="0" fillId="14" borderId="0" xfId="0" applyFont="1" applyFill="1"/>
    <xf numFmtId="0" fontId="8" fillId="14" borderId="0" xfId="0" applyFont="1" applyFill="1" applyBorder="1"/>
    <xf numFmtId="0" fontId="0" fillId="14" borderId="0" xfId="0" applyFill="1" applyBorder="1"/>
    <xf numFmtId="0" fontId="0" fillId="14" borderId="0" xfId="0" applyFill="1"/>
    <xf numFmtId="0" fontId="19" fillId="14" borderId="0" xfId="0" applyFont="1" applyFill="1" applyBorder="1" applyAlignment="1">
      <alignment horizontal="center"/>
    </xf>
    <xf numFmtId="0" fontId="9" fillId="14" borderId="0" xfId="0" applyFont="1" applyFill="1" applyAlignment="1">
      <alignment horizontal="center"/>
    </xf>
    <xf numFmtId="0" fontId="9" fillId="14" borderId="0" xfId="0" applyFont="1" applyFill="1"/>
    <xf numFmtId="0" fontId="11" fillId="14" borderId="0" xfId="0" applyFont="1" applyFill="1" applyBorder="1" applyAlignment="1">
      <alignment horizontal="right"/>
    </xf>
    <xf numFmtId="0" fontId="10" fillId="14" borderId="0" xfId="0" applyFont="1" applyFill="1" applyBorder="1" applyAlignment="1">
      <alignment horizontal="right"/>
    </xf>
    <xf numFmtId="0" fontId="18" fillId="14" borderId="0" xfId="0" applyFont="1" applyFill="1" applyBorder="1" applyAlignment="1">
      <alignment horizontal="center"/>
    </xf>
    <xf numFmtId="0" fontId="19" fillId="14" borderId="0" xfId="0" applyFont="1" applyFill="1" applyAlignment="1">
      <alignment horizontal="right"/>
    </xf>
    <xf numFmtId="0" fontId="19" fillId="14" borderId="0" xfId="0" applyFont="1" applyFill="1" applyAlignment="1">
      <alignment horizontal="center"/>
    </xf>
    <xf numFmtId="0" fontId="10" fillId="13" borderId="67" xfId="0" applyFont="1" applyFill="1" applyBorder="1" applyAlignment="1">
      <alignment horizontal="center"/>
    </xf>
    <xf numFmtId="0" fontId="10" fillId="13" borderId="68" xfId="0" applyFont="1" applyFill="1" applyBorder="1" applyAlignment="1">
      <alignment horizontal="center"/>
    </xf>
    <xf numFmtId="0" fontId="19" fillId="14" borderId="0" xfId="0" applyFont="1" applyFill="1" applyBorder="1" applyAlignment="1">
      <alignment horizontal="right"/>
    </xf>
    <xf numFmtId="0" fontId="0" fillId="14" borderId="0" xfId="0" applyFill="1" applyBorder="1" applyAlignment="1">
      <alignment horizontal="right"/>
    </xf>
    <xf numFmtId="0" fontId="0" fillId="14" borderId="0" xfId="0" applyFill="1" applyAlignment="1">
      <alignment horizontal="right"/>
    </xf>
    <xf numFmtId="0" fontId="0" fillId="14" borderId="0" xfId="0" applyFont="1" applyFill="1" applyBorder="1" applyProtection="1">
      <protection locked="0"/>
    </xf>
    <xf numFmtId="0" fontId="0" fillId="14" borderId="0" xfId="0" applyFill="1" applyBorder="1" applyProtection="1">
      <protection locked="0"/>
    </xf>
    <xf numFmtId="166" fontId="10" fillId="14" borderId="1" xfId="0" applyNumberFormat="1" applyFont="1" applyFill="1" applyBorder="1" applyAlignment="1" applyProtection="1">
      <alignment horizontal="center"/>
      <protection locked="0"/>
    </xf>
    <xf numFmtId="166" fontId="10" fillId="14" borderId="0" xfId="0" applyNumberFormat="1" applyFont="1" applyFill="1" applyBorder="1" applyAlignment="1" applyProtection="1">
      <alignment horizontal="center"/>
      <protection locked="0"/>
    </xf>
    <xf numFmtId="0" fontId="19" fillId="14" borderId="0" xfId="0" applyFont="1" applyFill="1" applyBorder="1"/>
    <xf numFmtId="0" fontId="14" fillId="14" borderId="0" xfId="0" applyFont="1" applyFill="1" applyBorder="1"/>
    <xf numFmtId="2" fontId="0" fillId="14" borderId="0" xfId="0" applyNumberFormat="1" applyFont="1" applyFill="1" applyBorder="1" applyAlignment="1">
      <alignment horizontal="center"/>
    </xf>
    <xf numFmtId="0" fontId="11" fillId="14" borderId="0" xfId="0" applyFont="1" applyFill="1" applyBorder="1" applyAlignment="1">
      <alignment horizontal="center"/>
    </xf>
    <xf numFmtId="164" fontId="10" fillId="14" borderId="0" xfId="0" applyNumberFormat="1" applyFont="1" applyFill="1" applyBorder="1" applyAlignment="1">
      <alignment horizontal="center"/>
    </xf>
    <xf numFmtId="0" fontId="10" fillId="14" borderId="0" xfId="0" applyFont="1" applyFill="1" applyBorder="1"/>
    <xf numFmtId="0" fontId="10" fillId="14" borderId="0" xfId="0" applyNumberFormat="1" applyFont="1" applyFill="1" applyBorder="1" applyAlignment="1">
      <alignment horizontal="center"/>
    </xf>
    <xf numFmtId="0" fontId="0" fillId="14" borderId="0" xfId="0" applyFont="1" applyFill="1" applyBorder="1" applyAlignment="1">
      <alignment horizontal="center"/>
    </xf>
    <xf numFmtId="0" fontId="0" fillId="14" borderId="0" xfId="0" applyFill="1" applyBorder="1" applyAlignment="1">
      <alignment horizontal="right" vertical="top"/>
    </xf>
    <xf numFmtId="0" fontId="17" fillId="14" borderId="0" xfId="0" applyFont="1" applyFill="1" applyBorder="1" applyAlignment="1">
      <alignment horizontal="left" vertical="top"/>
    </xf>
    <xf numFmtId="0" fontId="17" fillId="14" borderId="0" xfId="0" applyFont="1" applyFill="1" applyAlignment="1">
      <alignment horizontal="left"/>
    </xf>
    <xf numFmtId="0" fontId="8" fillId="14" borderId="0" xfId="0" applyFont="1" applyFill="1" applyAlignment="1">
      <alignment horizontal="left"/>
    </xf>
    <xf numFmtId="0" fontId="0" fillId="14" borderId="0" xfId="0" applyFill="1" applyAlignment="1">
      <alignment horizontal="left"/>
    </xf>
    <xf numFmtId="0" fontId="0" fillId="14" borderId="0" xfId="0" applyFill="1" applyBorder="1" applyAlignment="1"/>
    <xf numFmtId="166" fontId="0" fillId="14" borderId="0" xfId="0" applyNumberFormat="1" applyFont="1" applyFill="1" applyBorder="1" applyAlignment="1">
      <alignment horizontal="right"/>
    </xf>
    <xf numFmtId="0" fontId="0" fillId="14" borderId="0" xfId="0" applyFont="1" applyFill="1" applyAlignment="1">
      <alignment horizontal="center"/>
    </xf>
    <xf numFmtId="0" fontId="12" fillId="14" borderId="0" xfId="0" applyFont="1" applyFill="1"/>
    <xf numFmtId="0" fontId="0" fillId="14" borderId="0" xfId="0" applyFill="1" applyBorder="1" applyAlignment="1">
      <alignment horizontal="center"/>
    </xf>
    <xf numFmtId="0" fontId="8" fillId="14" borderId="0" xfId="0" applyFont="1" applyFill="1" applyBorder="1" applyAlignment="1">
      <alignment horizontal="right"/>
    </xf>
    <xf numFmtId="0" fontId="22" fillId="14" borderId="0" xfId="0" applyFont="1" applyFill="1"/>
    <xf numFmtId="0" fontId="0" fillId="14" borderId="0" xfId="0" applyFill="1" applyAlignment="1">
      <alignment vertical="center"/>
    </xf>
    <xf numFmtId="0" fontId="10" fillId="14" borderId="0" xfId="0" applyFont="1" applyFill="1" applyAlignment="1">
      <alignment horizontal="center" vertical="center" wrapText="1"/>
    </xf>
    <xf numFmtId="0" fontId="10" fillId="14" borderId="0" xfId="0" applyFont="1" applyFill="1" applyBorder="1" applyAlignment="1">
      <alignment horizontal="center" vertical="center" wrapText="1"/>
    </xf>
    <xf numFmtId="166" fontId="0" fillId="14" borderId="0" xfId="0" applyNumberFormat="1" applyFont="1" applyFill="1" applyBorder="1" applyAlignment="1">
      <alignment horizontal="center"/>
    </xf>
    <xf numFmtId="0" fontId="0" fillId="14" borderId="0" xfId="0" applyFill="1" applyProtection="1">
      <protection locked="0"/>
    </xf>
    <xf numFmtId="2" fontId="8" fillId="14" borderId="0" xfId="0" applyNumberFormat="1" applyFont="1" applyFill="1" applyBorder="1" applyProtection="1">
      <protection locked="0"/>
    </xf>
    <xf numFmtId="2" fontId="0" fillId="14" borderId="0" xfId="0" applyNumberFormat="1" applyFont="1" applyFill="1" applyProtection="1">
      <protection locked="0"/>
    </xf>
    <xf numFmtId="0" fontId="0" fillId="14" borderId="0" xfId="0" applyFont="1" applyFill="1" applyProtection="1">
      <protection locked="0"/>
    </xf>
    <xf numFmtId="2" fontId="0" fillId="14" borderId="0" xfId="0" applyNumberFormat="1" applyFont="1" applyFill="1" applyBorder="1" applyAlignment="1" applyProtection="1">
      <alignment horizontal="center"/>
      <protection locked="0"/>
    </xf>
    <xf numFmtId="0" fontId="12" fillId="14" borderId="0" xfId="0" applyFont="1" applyFill="1" applyBorder="1" applyAlignment="1" applyProtection="1">
      <alignment horizontal="center"/>
      <protection locked="0"/>
    </xf>
    <xf numFmtId="0" fontId="11" fillId="14" borderId="0" xfId="0" applyFont="1" applyFill="1" applyBorder="1" applyAlignment="1" applyProtection="1">
      <alignment horizontal="center"/>
      <protection locked="0"/>
    </xf>
    <xf numFmtId="0" fontId="0" fillId="14" borderId="8" xfId="0" applyFont="1" applyFill="1" applyBorder="1" applyAlignment="1" applyProtection="1">
      <alignment horizontal="center"/>
      <protection locked="0"/>
    </xf>
    <xf numFmtId="0" fontId="0" fillId="14" borderId="0" xfId="0" applyFill="1" applyAlignment="1" applyProtection="1">
      <alignment vertical="center"/>
      <protection locked="0"/>
    </xf>
    <xf numFmtId="0" fontId="22" fillId="14" borderId="0" xfId="0" applyFont="1" applyFill="1" applyProtection="1">
      <protection locked="0"/>
    </xf>
    <xf numFmtId="0" fontId="23" fillId="14" borderId="0" xfId="0" applyFont="1" applyFill="1" applyAlignment="1" applyProtection="1">
      <alignment horizontal="center"/>
      <protection locked="0"/>
    </xf>
    <xf numFmtId="0" fontId="18" fillId="14" borderId="32" xfId="0" applyFont="1" applyFill="1" applyBorder="1" applyAlignment="1">
      <alignment horizontal="center"/>
    </xf>
    <xf numFmtId="0" fontId="10" fillId="14" borderId="0" xfId="0" applyFont="1" applyFill="1" applyAlignment="1">
      <alignment horizontal="right"/>
    </xf>
    <xf numFmtId="0" fontId="0" fillId="14" borderId="0" xfId="0" applyFont="1" applyFill="1" applyBorder="1" applyAlignment="1">
      <alignment horizontal="left"/>
    </xf>
    <xf numFmtId="0" fontId="18" fillId="14" borderId="0" xfId="0" applyFont="1" applyFill="1"/>
    <xf numFmtId="2" fontId="18" fillId="14" borderId="33" xfId="0" applyNumberFormat="1" applyFont="1" applyFill="1" applyBorder="1" applyAlignment="1">
      <alignment horizontal="center"/>
    </xf>
    <xf numFmtId="2" fontId="18" fillId="14" borderId="34" xfId="0" applyNumberFormat="1" applyFont="1" applyFill="1" applyBorder="1" applyAlignment="1">
      <alignment horizontal="center"/>
    </xf>
    <xf numFmtId="0" fontId="0" fillId="14" borderId="0" xfId="0" applyFont="1" applyFill="1" applyAlignment="1">
      <alignment horizontal="right"/>
    </xf>
    <xf numFmtId="0" fontId="10" fillId="14" borderId="1" xfId="0" applyFont="1" applyFill="1" applyBorder="1"/>
    <xf numFmtId="0" fontId="10" fillId="14" borderId="0" xfId="0" applyFont="1" applyFill="1" applyBorder="1" applyAlignment="1">
      <alignment horizontal="center"/>
    </xf>
    <xf numFmtId="2" fontId="10" fillId="14" borderId="0" xfId="0" applyNumberFormat="1" applyFont="1" applyFill="1" applyBorder="1" applyAlignment="1">
      <alignment horizontal="left"/>
    </xf>
    <xf numFmtId="0" fontId="10" fillId="14" borderId="0" xfId="0" applyFont="1" applyFill="1"/>
    <xf numFmtId="2" fontId="0" fillId="14" borderId="0" xfId="0" applyNumberFormat="1" applyFill="1" applyBorder="1" applyAlignment="1">
      <alignment horizontal="left"/>
    </xf>
    <xf numFmtId="0" fontId="11" fillId="14" borderId="8" xfId="0" applyFont="1" applyFill="1" applyBorder="1" applyAlignment="1">
      <alignment horizontal="center"/>
    </xf>
    <xf numFmtId="0" fontId="11" fillId="14" borderId="0" xfId="0" applyFont="1" applyFill="1" applyAlignment="1">
      <alignment horizontal="center"/>
    </xf>
    <xf numFmtId="166" fontId="18" fillId="14" borderId="32" xfId="0" applyNumberFormat="1" applyFont="1" applyFill="1" applyBorder="1" applyAlignment="1">
      <alignment horizontal="center"/>
    </xf>
    <xf numFmtId="2" fontId="10" fillId="14" borderId="0" xfId="0" applyNumberFormat="1" applyFont="1" applyFill="1" applyBorder="1" applyAlignment="1">
      <alignment horizontal="right"/>
    </xf>
    <xf numFmtId="166" fontId="10" fillId="14" borderId="0" xfId="0" applyNumberFormat="1" applyFont="1" applyFill="1" applyBorder="1" applyAlignment="1">
      <alignment horizontal="center"/>
    </xf>
    <xf numFmtId="0" fontId="0" fillId="14" borderId="0" xfId="0" applyFill="1" applyAlignment="1">
      <alignment horizontal="center"/>
    </xf>
    <xf numFmtId="0" fontId="0" fillId="14" borderId="1" xfId="0" applyFill="1" applyBorder="1" applyAlignment="1" applyProtection="1">
      <alignment horizontal="left"/>
      <protection locked="0"/>
    </xf>
    <xf numFmtId="0" fontId="17" fillId="14" borderId="18" xfId="0" applyFont="1" applyFill="1" applyBorder="1"/>
    <xf numFmtId="0" fontId="0" fillId="14" borderId="16" xfId="0" applyFill="1" applyBorder="1"/>
    <xf numFmtId="0" fontId="0" fillId="14" borderId="17" xfId="0" applyFill="1" applyBorder="1"/>
    <xf numFmtId="0" fontId="0" fillId="14" borderId="1" xfId="0" applyFill="1" applyBorder="1"/>
    <xf numFmtId="0" fontId="0" fillId="14" borderId="6" xfId="0" applyFill="1" applyBorder="1"/>
    <xf numFmtId="0" fontId="0" fillId="14" borderId="1" xfId="0" applyFill="1" applyBorder="1" applyAlignment="1">
      <alignment horizontal="right"/>
    </xf>
    <xf numFmtId="0" fontId="17" fillId="14" borderId="1" xfId="0" applyFont="1" applyFill="1" applyBorder="1"/>
    <xf numFmtId="0" fontId="0" fillId="14" borderId="0" xfId="0" applyFill="1" applyBorder="1" applyAlignment="1">
      <alignment horizontal="left" vertical="top" wrapText="1"/>
    </xf>
    <xf numFmtId="0" fontId="0" fillId="14" borderId="0" xfId="0" applyFont="1" applyFill="1" applyBorder="1" applyAlignment="1" applyProtection="1">
      <alignment horizontal="left"/>
    </xf>
    <xf numFmtId="0" fontId="28" fillId="14" borderId="6" xfId="0" applyFont="1" applyFill="1" applyBorder="1" applyAlignment="1">
      <alignment horizontal="left" vertical="top" wrapText="1"/>
    </xf>
    <xf numFmtId="0" fontId="0" fillId="14" borderId="8" xfId="0" applyFont="1" applyFill="1" applyBorder="1" applyAlignment="1" applyProtection="1">
      <alignment horizontal="left"/>
    </xf>
    <xf numFmtId="0" fontId="0" fillId="14" borderId="0" xfId="0" applyFill="1" applyBorder="1" applyProtection="1"/>
    <xf numFmtId="0" fontId="0" fillId="14" borderId="0" xfId="0" applyFill="1" applyBorder="1" applyAlignment="1" applyProtection="1">
      <alignment horizontal="right" vertical="top"/>
    </xf>
    <xf numFmtId="0" fontId="0" fillId="14" borderId="0" xfId="0" applyFill="1" applyBorder="1" applyAlignment="1" applyProtection="1">
      <alignment horizontal="left" vertical="top"/>
    </xf>
    <xf numFmtId="0" fontId="0" fillId="14" borderId="19" xfId="0" applyFill="1" applyBorder="1" applyAlignment="1" applyProtection="1">
      <alignment horizontal="right"/>
    </xf>
    <xf numFmtId="0" fontId="37" fillId="14" borderId="0" xfId="0" applyFont="1" applyFill="1" applyBorder="1" applyAlignment="1" applyProtection="1"/>
    <xf numFmtId="0" fontId="28" fillId="14" borderId="6" xfId="0" applyFont="1" applyFill="1" applyBorder="1" applyAlignment="1">
      <alignment horizontal="center" vertical="top" wrapText="1"/>
    </xf>
    <xf numFmtId="0" fontId="0" fillId="14" borderId="16" xfId="0" applyFont="1" applyFill="1" applyBorder="1" applyAlignment="1" applyProtection="1">
      <alignment horizontal="left"/>
    </xf>
    <xf numFmtId="0" fontId="0" fillId="14" borderId="0" xfId="0" applyFill="1" applyBorder="1" applyAlignment="1" applyProtection="1">
      <alignment horizontal="left" vertical="top" wrapText="1"/>
    </xf>
    <xf numFmtId="0" fontId="28" fillId="14" borderId="0" xfId="0" applyFont="1" applyFill="1" applyBorder="1" applyProtection="1"/>
    <xf numFmtId="0" fontId="0" fillId="14" borderId="0" xfId="0" applyFill="1" applyBorder="1" applyAlignment="1" applyProtection="1">
      <alignment horizontal="left"/>
    </xf>
    <xf numFmtId="0" fontId="0" fillId="14" borderId="0" xfId="0" applyFont="1" applyFill="1" applyBorder="1" applyProtection="1"/>
    <xf numFmtId="0" fontId="0" fillId="14" borderId="0" xfId="0" applyFill="1" applyBorder="1" applyAlignment="1" applyProtection="1">
      <alignment horizontal="right"/>
    </xf>
    <xf numFmtId="0" fontId="0" fillId="14" borderId="11" xfId="0" applyFill="1" applyBorder="1" applyAlignment="1">
      <alignment horizontal="right"/>
    </xf>
    <xf numFmtId="0" fontId="0" fillId="14" borderId="13" xfId="0" applyFont="1" applyFill="1" applyBorder="1" applyProtection="1"/>
    <xf numFmtId="0" fontId="0" fillId="14" borderId="0" xfId="0" applyFill="1" applyBorder="1" applyAlignment="1">
      <alignment horizontal="left"/>
    </xf>
    <xf numFmtId="0" fontId="0" fillId="14" borderId="10" xfId="0" applyFill="1" applyBorder="1"/>
    <xf numFmtId="0" fontId="0" fillId="14" borderId="8" xfId="0" applyFill="1" applyBorder="1"/>
    <xf numFmtId="0" fontId="0" fillId="14" borderId="14" xfId="0" applyFill="1" applyBorder="1"/>
    <xf numFmtId="0" fontId="0" fillId="7" borderId="38" xfId="0" applyFill="1" applyBorder="1" applyAlignment="1">
      <alignment horizontal="center" vertical="center"/>
    </xf>
    <xf numFmtId="0" fontId="0" fillId="14" borderId="1" xfId="0" applyFill="1" applyBorder="1" applyProtection="1"/>
    <xf numFmtId="0" fontId="0" fillId="14" borderId="1" xfId="0" applyFill="1" applyBorder="1" applyAlignment="1" applyProtection="1">
      <alignment horizontal="left"/>
    </xf>
    <xf numFmtId="0" fontId="0" fillId="14" borderId="13" xfId="0" applyFill="1" applyBorder="1" applyProtection="1"/>
    <xf numFmtId="0" fontId="0" fillId="14" borderId="0" xfId="0" applyFill="1" applyBorder="1" applyAlignment="1" applyProtection="1">
      <alignment vertical="center"/>
    </xf>
    <xf numFmtId="0" fontId="0" fillId="14" borderId="1" xfId="0" applyFill="1" applyBorder="1" applyAlignment="1">
      <alignment horizontal="center"/>
    </xf>
    <xf numFmtId="0" fontId="0" fillId="14" borderId="0" xfId="0" applyFill="1" applyBorder="1" applyAlignment="1" applyProtection="1">
      <alignment horizontal="center"/>
    </xf>
    <xf numFmtId="0" fontId="0" fillId="14" borderId="6" xfId="0" applyFill="1" applyBorder="1" applyAlignment="1">
      <alignment horizontal="center"/>
    </xf>
    <xf numFmtId="0" fontId="0" fillId="0" borderId="7"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14" borderId="0" xfId="0" applyFont="1" applyFill="1" applyBorder="1" applyAlignment="1" applyProtection="1">
      <alignment horizontal="left"/>
      <protection locked="0"/>
    </xf>
    <xf numFmtId="167" fontId="0" fillId="14" borderId="9" xfId="0" applyNumberFormat="1" applyFont="1" applyFill="1" applyBorder="1" applyAlignment="1" applyProtection="1">
      <alignment horizontal="center"/>
    </xf>
    <xf numFmtId="168" fontId="0" fillId="14" borderId="13" xfId="0" applyNumberFormat="1" applyFont="1" applyFill="1" applyBorder="1" applyAlignment="1" applyProtection="1">
      <alignment horizontal="center"/>
    </xf>
    <xf numFmtId="0" fontId="13" fillId="14" borderId="0" xfId="0" applyFont="1" applyFill="1" applyBorder="1"/>
    <xf numFmtId="0" fontId="0" fillId="14" borderId="0" xfId="0" applyFill="1" applyBorder="1" applyAlignment="1" applyProtection="1">
      <alignment horizontal="left"/>
      <protection locked="0"/>
    </xf>
    <xf numFmtId="0" fontId="18" fillId="14" borderId="65" xfId="0" applyFont="1" applyFill="1" applyBorder="1" applyAlignment="1">
      <alignment horizontal="center"/>
    </xf>
    <xf numFmtId="0" fontId="9" fillId="14" borderId="0" xfId="0" applyFont="1" applyFill="1" applyBorder="1"/>
    <xf numFmtId="0" fontId="0" fillId="14" borderId="4" xfId="0" applyFont="1" applyFill="1" applyBorder="1"/>
    <xf numFmtId="0" fontId="9" fillId="14" borderId="0" xfId="0" applyFont="1" applyFill="1" applyBorder="1" applyAlignment="1">
      <alignment horizontal="center"/>
    </xf>
    <xf numFmtId="0" fontId="12" fillId="14" borderId="0" xfId="0" applyFont="1" applyFill="1" applyBorder="1" applyAlignment="1">
      <alignment horizontal="right"/>
    </xf>
    <xf numFmtId="0" fontId="14" fillId="14" borderId="0" xfId="0" applyFont="1" applyFill="1" applyBorder="1" applyAlignment="1">
      <alignment horizontal="right"/>
    </xf>
    <xf numFmtId="165" fontId="0" fillId="14" borderId="0" xfId="0" applyNumberFormat="1" applyFont="1" applyFill="1" applyBorder="1" applyAlignment="1">
      <alignment horizontal="center"/>
    </xf>
    <xf numFmtId="18" fontId="0" fillId="14" borderId="0" xfId="0" applyNumberFormat="1" applyFont="1" applyFill="1" applyBorder="1" applyAlignment="1">
      <alignment horizontal="center"/>
    </xf>
    <xf numFmtId="166" fontId="10" fillId="14" borderId="0" xfId="0" applyNumberFormat="1" applyFont="1" applyFill="1" applyBorder="1" applyAlignment="1">
      <alignment horizontal="center" vertical="top"/>
    </xf>
    <xf numFmtId="0" fontId="10" fillId="14" borderId="0" xfId="0" applyFont="1" applyFill="1" applyBorder="1" applyAlignment="1">
      <alignment horizontal="center" vertical="top"/>
    </xf>
    <xf numFmtId="0" fontId="10" fillId="14" borderId="0" xfId="0" applyFont="1" applyFill="1" applyBorder="1" applyAlignment="1">
      <alignment horizontal="left" vertical="top"/>
    </xf>
    <xf numFmtId="2" fontId="10" fillId="14" borderId="0" xfId="0" applyNumberFormat="1" applyFont="1" applyFill="1" applyBorder="1" applyAlignment="1">
      <alignment horizontal="center"/>
    </xf>
    <xf numFmtId="0" fontId="39" fillId="8" borderId="2" xfId="0" applyFont="1" applyFill="1" applyBorder="1" applyAlignment="1" applyProtection="1">
      <alignment horizontal="center"/>
      <protection locked="0"/>
    </xf>
    <xf numFmtId="0" fontId="23" fillId="3" borderId="0" xfId="0" applyFont="1" applyFill="1" applyAlignment="1">
      <alignment horizontal="center"/>
    </xf>
    <xf numFmtId="0" fontId="23" fillId="3" borderId="0" xfId="0" applyFont="1" applyFill="1" applyAlignment="1">
      <alignment horizontal="center"/>
    </xf>
    <xf numFmtId="0" fontId="11" fillId="14" borderId="8" xfId="0" applyFont="1" applyFill="1" applyBorder="1" applyAlignment="1">
      <alignment horizontal="center"/>
    </xf>
    <xf numFmtId="0" fontId="35" fillId="8" borderId="3" xfId="0" applyFont="1" applyFill="1" applyBorder="1" applyAlignment="1" applyProtection="1">
      <alignment horizontal="center" vertical="top" wrapText="1"/>
      <protection locked="0"/>
    </xf>
    <xf numFmtId="0" fontId="35" fillId="8" borderId="11" xfId="0" applyFont="1" applyFill="1" applyBorder="1" applyAlignment="1" applyProtection="1">
      <alignment horizontal="center" vertical="top" wrapText="1"/>
      <protection locked="0"/>
    </xf>
    <xf numFmtId="0" fontId="35" fillId="8" borderId="2" xfId="0" applyFont="1" applyFill="1" applyBorder="1" applyAlignment="1" applyProtection="1">
      <alignment horizontal="center" vertical="top" wrapText="1"/>
      <protection locked="0"/>
    </xf>
    <xf numFmtId="0" fontId="19" fillId="14" borderId="1" xfId="0" applyFont="1" applyFill="1" applyBorder="1" applyAlignment="1">
      <alignment horizontal="right"/>
    </xf>
    <xf numFmtId="0" fontId="23" fillId="0" borderId="0" xfId="0" applyFont="1" applyFill="1" applyAlignment="1">
      <alignment horizontal="center"/>
    </xf>
    <xf numFmtId="0" fontId="17" fillId="14" borderId="1" xfId="0" applyFont="1" applyFill="1" applyBorder="1" applyAlignment="1">
      <alignment horizontal="right"/>
    </xf>
    <xf numFmtId="0" fontId="0" fillId="0" borderId="3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protection locked="0"/>
    </xf>
    <xf numFmtId="0" fontId="0" fillId="14" borderId="10" xfId="0" applyFill="1" applyBorder="1" applyAlignment="1">
      <alignment horizontal="right"/>
    </xf>
    <xf numFmtId="0" fontId="23" fillId="3" borderId="0" xfId="0" applyFont="1" applyFill="1" applyAlignment="1">
      <alignment horizontal="center"/>
    </xf>
    <xf numFmtId="0" fontId="11" fillId="14" borderId="8" xfId="0" applyFont="1" applyFill="1" applyBorder="1" applyAlignment="1">
      <alignment horizontal="center"/>
    </xf>
    <xf numFmtId="0" fontId="35" fillId="8" borderId="3" xfId="0" applyFont="1" applyFill="1" applyBorder="1" applyAlignment="1" applyProtection="1">
      <alignment horizontal="center" vertical="top" wrapText="1"/>
      <protection locked="0"/>
    </xf>
    <xf numFmtId="0" fontId="35" fillId="8" borderId="11" xfId="0" applyFont="1" applyFill="1" applyBorder="1" applyAlignment="1" applyProtection="1">
      <alignment horizontal="center" vertical="top" wrapText="1"/>
      <protection locked="0"/>
    </xf>
    <xf numFmtId="0" fontId="35" fillId="8" borderId="2" xfId="0" applyFont="1" applyFill="1" applyBorder="1" applyAlignment="1" applyProtection="1">
      <alignment horizontal="center" vertical="top" wrapText="1"/>
      <protection locked="0"/>
    </xf>
    <xf numFmtId="0" fontId="10" fillId="3" borderId="0" xfId="0" applyFont="1" applyFill="1"/>
    <xf numFmtId="166" fontId="10" fillId="14" borderId="1" xfId="0" applyNumberFormat="1" applyFont="1" applyFill="1" applyBorder="1" applyAlignment="1">
      <alignment horizontal="center" vertical="top"/>
    </xf>
    <xf numFmtId="0" fontId="8" fillId="14" borderId="0" xfId="0" applyFont="1" applyFill="1" applyAlignment="1">
      <alignment horizontal="center"/>
    </xf>
    <xf numFmtId="0" fontId="8" fillId="14" borderId="0" xfId="0" applyFont="1" applyFill="1" applyBorder="1" applyAlignment="1">
      <alignment horizontal="center"/>
    </xf>
    <xf numFmtId="0" fontId="8" fillId="14" borderId="0" xfId="0" applyFont="1" applyFill="1" applyAlignment="1">
      <alignment horizontal="right"/>
    </xf>
    <xf numFmtId="0" fontId="9" fillId="0" borderId="0" xfId="0" applyFont="1" applyBorder="1"/>
    <xf numFmtId="0" fontId="0" fillId="0" borderId="0" xfId="0" applyFont="1" applyBorder="1" applyAlignment="1">
      <alignment vertical="top"/>
    </xf>
    <xf numFmtId="0" fontId="0" fillId="0" borderId="0" xfId="0" applyBorder="1" applyAlignment="1">
      <alignment horizontal="center" vertical="top"/>
    </xf>
    <xf numFmtId="0" fontId="0" fillId="0" borderId="0" xfId="0" applyBorder="1" applyAlignment="1">
      <alignment horizontal="left" vertical="top"/>
    </xf>
    <xf numFmtId="0" fontId="0" fillId="0" borderId="0" xfId="0" applyFill="1" applyBorder="1" applyAlignment="1">
      <alignment horizontal="left" vertical="top"/>
    </xf>
    <xf numFmtId="0" fontId="45" fillId="14" borderId="0" xfId="0" applyFont="1" applyFill="1" applyBorder="1"/>
    <xf numFmtId="0" fontId="9" fillId="14" borderId="4" xfId="0" applyFont="1" applyFill="1" applyBorder="1" applyAlignment="1">
      <alignment horizontal="center" vertical="top" wrapText="1"/>
    </xf>
    <xf numFmtId="0" fontId="9" fillId="3" borderId="0" xfId="0" applyFont="1" applyFill="1" applyAlignment="1">
      <alignment horizontal="center"/>
    </xf>
    <xf numFmtId="0" fontId="0" fillId="0" borderId="0" xfId="0" applyFont="1" applyBorder="1"/>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Border="1" applyAlignment="1">
      <alignment horizontal="center" vertical="top"/>
    </xf>
    <xf numFmtId="0" fontId="9" fillId="0" borderId="0" xfId="0" applyFont="1" applyBorder="1" applyAlignment="1">
      <alignment vertical="top"/>
    </xf>
    <xf numFmtId="0" fontId="10" fillId="3" borderId="0" xfId="0" applyFont="1" applyFill="1" applyBorder="1" applyAlignment="1">
      <alignment horizontal="center"/>
    </xf>
    <xf numFmtId="0" fontId="0" fillId="3" borderId="0" xfId="0" applyFill="1" applyBorder="1" applyAlignment="1" applyProtection="1">
      <alignment horizontal="center"/>
      <protection locked="0"/>
    </xf>
    <xf numFmtId="2" fontId="10" fillId="15" borderId="3" xfId="0" applyNumberFormat="1" applyFont="1" applyFill="1" applyBorder="1" applyAlignment="1">
      <alignment horizontal="center"/>
    </xf>
    <xf numFmtId="2" fontId="10" fillId="15" borderId="11" xfId="0" applyNumberFormat="1" applyFont="1" applyFill="1" applyBorder="1" applyAlignment="1">
      <alignment horizontal="center"/>
    </xf>
    <xf numFmtId="2" fontId="10" fillId="15" borderId="2" xfId="0" applyNumberFormat="1" applyFont="1" applyFill="1" applyBorder="1" applyAlignment="1">
      <alignment horizontal="center"/>
    </xf>
    <xf numFmtId="2" fontId="0" fillId="15" borderId="3" xfId="0" applyNumberFormat="1" applyFill="1" applyBorder="1" applyAlignment="1">
      <alignment horizontal="center"/>
    </xf>
    <xf numFmtId="2" fontId="0" fillId="15" borderId="11" xfId="0" applyNumberFormat="1" applyFill="1" applyBorder="1" applyAlignment="1">
      <alignment horizontal="center"/>
    </xf>
    <xf numFmtId="2" fontId="0" fillId="15" borderId="2" xfId="0" applyNumberFormat="1" applyFill="1" applyBorder="1" applyAlignment="1">
      <alignment horizontal="center"/>
    </xf>
    <xf numFmtId="2" fontId="10" fillId="0" borderId="73" xfId="0" applyNumberFormat="1" applyFont="1" applyFill="1" applyBorder="1" applyAlignment="1" applyProtection="1">
      <alignment horizontal="center"/>
      <protection locked="0"/>
    </xf>
    <xf numFmtId="0" fontId="10" fillId="14" borderId="10" xfId="0" applyNumberFormat="1" applyFont="1" applyFill="1" applyBorder="1" applyAlignment="1">
      <alignment horizontal="center"/>
    </xf>
    <xf numFmtId="0" fontId="10" fillId="14" borderId="8" xfId="0" applyNumberFormat="1" applyFont="1" applyFill="1" applyBorder="1" applyAlignment="1">
      <alignment horizontal="center"/>
    </xf>
    <xf numFmtId="0" fontId="0" fillId="14" borderId="8" xfId="0" applyFont="1" applyFill="1" applyBorder="1" applyAlignment="1">
      <alignment horizontal="center"/>
    </xf>
    <xf numFmtId="0" fontId="8" fillId="3" borderId="0" xfId="0" applyFont="1" applyFill="1"/>
    <xf numFmtId="2" fontId="10" fillId="3" borderId="0" xfId="0" applyNumberFormat="1" applyFont="1" applyFill="1" applyBorder="1" applyAlignment="1">
      <alignment horizontal="center"/>
    </xf>
    <xf numFmtId="0" fontId="22" fillId="3" borderId="0" xfId="0" applyFont="1" applyFill="1"/>
    <xf numFmtId="0" fontId="0" fillId="3" borderId="0" xfId="0" applyFont="1" applyFill="1" applyBorder="1"/>
    <xf numFmtId="0" fontId="0" fillId="3" borderId="0" xfId="0" applyFill="1" applyBorder="1"/>
    <xf numFmtId="166" fontId="0" fillId="3" borderId="0" xfId="0" applyNumberFormat="1" applyFont="1" applyFill="1" applyBorder="1" applyAlignment="1">
      <alignment horizontal="center"/>
    </xf>
    <xf numFmtId="0" fontId="46" fillId="0" borderId="0" xfId="0" applyFont="1"/>
    <xf numFmtId="0" fontId="17" fillId="3" borderId="0" xfId="0" applyFont="1" applyFill="1"/>
    <xf numFmtId="0" fontId="0" fillId="3" borderId="0" xfId="0" applyFill="1" applyAlignment="1">
      <alignment horizontal="right"/>
    </xf>
    <xf numFmtId="0" fontId="12" fillId="3" borderId="0" xfId="0" applyFont="1" applyFill="1"/>
    <xf numFmtId="0" fontId="9" fillId="14" borderId="4" xfId="0" applyFont="1" applyFill="1" applyBorder="1" applyAlignment="1">
      <alignment vertical="top" wrapText="1"/>
    </xf>
    <xf numFmtId="0" fontId="10" fillId="14" borderId="0" xfId="0" applyFont="1" applyFill="1" applyBorder="1" applyAlignment="1">
      <alignment horizontal="left"/>
    </xf>
    <xf numFmtId="0" fontId="10" fillId="14" borderId="6" xfId="0" applyFont="1" applyFill="1" applyBorder="1" applyAlignment="1">
      <alignment horizontal="center" vertical="center" wrapText="1"/>
    </xf>
    <xf numFmtId="0" fontId="10" fillId="14" borderId="1" xfId="0" applyFont="1" applyFill="1" applyBorder="1" applyAlignment="1">
      <alignment horizontal="right"/>
    </xf>
    <xf numFmtId="169" fontId="10" fillId="7" borderId="40" xfId="0" applyNumberFormat="1" applyFont="1" applyFill="1" applyBorder="1" applyAlignment="1">
      <alignment horizontal="center"/>
    </xf>
    <xf numFmtId="0" fontId="0" fillId="7" borderId="74" xfId="0" applyFont="1" applyFill="1" applyBorder="1" applyAlignment="1">
      <alignment horizontal="center"/>
    </xf>
    <xf numFmtId="2" fontId="10" fillId="7" borderId="75" xfId="0" applyNumberFormat="1" applyFont="1" applyFill="1" applyBorder="1" applyAlignment="1">
      <alignment horizontal="center"/>
    </xf>
    <xf numFmtId="169" fontId="10" fillId="7" borderId="75" xfId="0" applyNumberFormat="1" applyFont="1" applyFill="1" applyBorder="1" applyAlignment="1">
      <alignment horizontal="center"/>
    </xf>
    <xf numFmtId="2" fontId="10" fillId="7" borderId="76" xfId="0" applyNumberFormat="1" applyFont="1" applyFill="1" applyBorder="1" applyAlignment="1">
      <alignment horizontal="center"/>
    </xf>
    <xf numFmtId="2" fontId="0" fillId="7" borderId="74" xfId="0" applyNumberFormat="1" applyFont="1" applyFill="1" applyBorder="1" applyAlignment="1">
      <alignment horizontal="center"/>
    </xf>
    <xf numFmtId="166" fontId="0" fillId="7" borderId="77" xfId="0" applyNumberFormat="1" applyFont="1" applyFill="1" applyBorder="1" applyAlignment="1">
      <alignment horizontal="center"/>
    </xf>
    <xf numFmtId="2" fontId="0" fillId="7" borderId="78" xfId="0" applyNumberFormat="1" applyFont="1" applyFill="1" applyBorder="1" applyAlignment="1">
      <alignment horizontal="center"/>
    </xf>
    <xf numFmtId="2" fontId="10" fillId="7" borderId="77" xfId="0" applyNumberFormat="1" applyFont="1" applyFill="1" applyBorder="1" applyAlignment="1">
      <alignment horizontal="center"/>
    </xf>
    <xf numFmtId="0" fontId="0" fillId="7" borderId="79" xfId="0" applyFont="1" applyFill="1" applyBorder="1" applyAlignment="1">
      <alignment horizontal="center"/>
    </xf>
    <xf numFmtId="2" fontId="10" fillId="7" borderId="80" xfId="0" applyNumberFormat="1" applyFont="1" applyFill="1" applyBorder="1" applyAlignment="1">
      <alignment horizontal="center"/>
    </xf>
    <xf numFmtId="169" fontId="10" fillId="7" borderId="80" xfId="0" applyNumberFormat="1" applyFont="1" applyFill="1" applyBorder="1" applyAlignment="1">
      <alignment horizontal="center"/>
    </xf>
    <xf numFmtId="2" fontId="10" fillId="7" borderId="81" xfId="0" applyNumberFormat="1" applyFont="1" applyFill="1" applyBorder="1" applyAlignment="1">
      <alignment horizontal="center"/>
    </xf>
    <xf numFmtId="2" fontId="0" fillId="7" borderId="79" xfId="0" applyNumberFormat="1" applyFont="1" applyFill="1" applyBorder="1" applyAlignment="1">
      <alignment horizontal="center"/>
    </xf>
    <xf numFmtId="2" fontId="0" fillId="7" borderId="82" xfId="0" applyNumberFormat="1" applyFont="1" applyFill="1" applyBorder="1" applyAlignment="1">
      <alignment horizontal="center"/>
    </xf>
    <xf numFmtId="2" fontId="0" fillId="7" borderId="83" xfId="0" applyNumberFormat="1" applyFont="1" applyFill="1" applyBorder="1" applyAlignment="1">
      <alignment horizontal="center"/>
    </xf>
    <xf numFmtId="166" fontId="0" fillId="7" borderId="82" xfId="0" applyNumberFormat="1" applyFont="1" applyFill="1" applyBorder="1" applyAlignment="1">
      <alignment horizontal="center"/>
    </xf>
    <xf numFmtId="2" fontId="10" fillId="7" borderId="82" xfId="0" applyNumberFormat="1" applyFont="1" applyFill="1" applyBorder="1" applyAlignment="1">
      <alignment horizontal="center"/>
    </xf>
    <xf numFmtId="0" fontId="10" fillId="7" borderId="7" xfId="0" applyNumberFormat="1" applyFont="1" applyFill="1" applyBorder="1" applyAlignment="1" applyProtection="1">
      <alignment horizontal="center"/>
      <protection locked="0"/>
    </xf>
    <xf numFmtId="0" fontId="0" fillId="3" borderId="0" xfId="0" applyFill="1" applyAlignment="1">
      <alignment horizontal="center"/>
    </xf>
    <xf numFmtId="0" fontId="39" fillId="16" borderId="16" xfId="0" applyFont="1" applyFill="1" applyBorder="1" applyAlignment="1" applyProtection="1">
      <alignment horizontal="center"/>
      <protection locked="0"/>
    </xf>
    <xf numFmtId="2" fontId="10" fillId="4" borderId="25" xfId="0" applyNumberFormat="1" applyFont="1" applyFill="1" applyBorder="1" applyAlignment="1">
      <alignment horizontal="center"/>
    </xf>
    <xf numFmtId="0" fontId="10" fillId="16" borderId="10" xfId="0" applyFont="1" applyFill="1" applyBorder="1" applyAlignment="1">
      <alignment horizontal="center"/>
    </xf>
    <xf numFmtId="0" fontId="10" fillId="16" borderId="8" xfId="0" applyFont="1" applyFill="1" applyBorder="1" applyAlignment="1">
      <alignment horizontal="center"/>
    </xf>
    <xf numFmtId="0" fontId="4" fillId="14" borderId="0" xfId="0" applyFont="1" applyFill="1" applyBorder="1" applyAlignment="1">
      <alignment horizontal="center" vertical="top"/>
    </xf>
    <xf numFmtId="0" fontId="0" fillId="14" borderId="5" xfId="0" applyFont="1" applyFill="1" applyBorder="1" applyAlignment="1">
      <alignment horizontal="center" vertical="top"/>
    </xf>
    <xf numFmtId="0" fontId="0" fillId="14" borderId="5" xfId="0" applyFill="1" applyBorder="1" applyAlignment="1">
      <alignment horizontal="left" vertical="top"/>
    </xf>
    <xf numFmtId="0" fontId="0" fillId="14" borderId="5" xfId="0" applyFont="1" applyFill="1" applyBorder="1"/>
    <xf numFmtId="0" fontId="0" fillId="8" borderId="84" xfId="0" applyFill="1" applyBorder="1" applyAlignment="1" applyProtection="1">
      <alignment horizontal="center"/>
      <protection locked="0"/>
    </xf>
    <xf numFmtId="0" fontId="0" fillId="8" borderId="22" xfId="0" applyFill="1" applyBorder="1" applyAlignment="1" applyProtection="1">
      <alignment horizontal="center"/>
      <protection locked="0"/>
    </xf>
    <xf numFmtId="0" fontId="0" fillId="8" borderId="23" xfId="0" applyFill="1" applyBorder="1" applyAlignment="1" applyProtection="1">
      <alignment horizontal="center"/>
      <protection locked="0"/>
    </xf>
    <xf numFmtId="0" fontId="0" fillId="8" borderId="66" xfId="0" applyFont="1" applyFill="1" applyBorder="1" applyAlignment="1" applyProtection="1">
      <alignment horizontal="center" vertical="top"/>
      <protection locked="0"/>
    </xf>
    <xf numFmtId="0" fontId="0" fillId="14" borderId="85" xfId="0" applyFill="1" applyBorder="1" applyAlignment="1">
      <alignment horizontal="center"/>
    </xf>
    <xf numFmtId="166" fontId="10" fillId="3" borderId="0" xfId="0" applyNumberFormat="1" applyFont="1" applyFill="1" applyBorder="1" applyAlignment="1" applyProtection="1">
      <alignment horizontal="center"/>
      <protection locked="0"/>
    </xf>
    <xf numFmtId="4" fontId="0" fillId="0" borderId="86" xfId="0" applyNumberFormat="1" applyBorder="1"/>
    <xf numFmtId="4" fontId="0" fillId="0" borderId="87" xfId="0" applyNumberFormat="1" applyBorder="1"/>
    <xf numFmtId="2" fontId="0" fillId="0" borderId="88" xfId="0" applyNumberFormat="1" applyBorder="1"/>
    <xf numFmtId="2" fontId="0" fillId="0" borderId="89" xfId="0" applyNumberFormat="1" applyBorder="1"/>
    <xf numFmtId="2" fontId="0" fillId="0" borderId="90" xfId="0" applyNumberFormat="1" applyBorder="1"/>
    <xf numFmtId="2" fontId="0" fillId="0" borderId="91" xfId="0" applyNumberFormat="1" applyBorder="1"/>
    <xf numFmtId="2" fontId="10" fillId="0" borderId="90" xfId="1" applyNumberFormat="1" applyFont="1" applyFill="1" applyBorder="1" applyProtection="1">
      <protection locked="0"/>
    </xf>
    <xf numFmtId="0" fontId="9" fillId="0" borderId="0" xfId="0" applyFont="1" applyFill="1"/>
    <xf numFmtId="4" fontId="0" fillId="0" borderId="86" xfId="0" applyNumberFormat="1" applyFill="1" applyBorder="1"/>
    <xf numFmtId="4" fontId="0" fillId="0" borderId="87" xfId="0" applyNumberFormat="1" applyFill="1" applyBorder="1"/>
    <xf numFmtId="2" fontId="0" fillId="0" borderId="88" xfId="0" applyNumberFormat="1" applyFill="1" applyBorder="1"/>
    <xf numFmtId="2" fontId="0" fillId="0" borderId="89" xfId="0" applyNumberFormat="1" applyFill="1" applyBorder="1"/>
    <xf numFmtId="2" fontId="0" fillId="0" borderId="90" xfId="0" applyNumberFormat="1" applyFill="1" applyBorder="1"/>
    <xf numFmtId="2" fontId="0" fillId="0" borderId="91" xfId="0" applyNumberFormat="1" applyFill="1" applyBorder="1"/>
    <xf numFmtId="4" fontId="0" fillId="0" borderId="92" xfId="0" applyNumberFormat="1" applyFill="1" applyBorder="1"/>
    <xf numFmtId="4" fontId="10" fillId="0" borderId="93" xfId="0" applyNumberFormat="1" applyFont="1" applyFill="1" applyBorder="1"/>
    <xf numFmtId="0" fontId="19" fillId="0" borderId="8" xfId="2" applyFont="1" applyBorder="1" applyAlignment="1">
      <alignment horizontal="left"/>
    </xf>
    <xf numFmtId="0" fontId="19" fillId="0" borderId="8" xfId="0" applyFont="1" applyBorder="1"/>
    <xf numFmtId="0" fontId="49" fillId="14" borderId="0" xfId="0" applyFont="1" applyFill="1" applyBorder="1" applyProtection="1"/>
    <xf numFmtId="0" fontId="22" fillId="14" borderId="0" xfId="0" applyFont="1" applyFill="1" applyBorder="1" applyProtection="1"/>
    <xf numFmtId="0" fontId="50" fillId="14" borderId="0" xfId="0" applyFont="1" applyFill="1" applyBorder="1" applyProtection="1"/>
    <xf numFmtId="0" fontId="50" fillId="14" borderId="0" xfId="0" applyFont="1" applyFill="1"/>
    <xf numFmtId="0" fontId="50" fillId="14" borderId="1" xfId="0" applyFont="1" applyFill="1" applyBorder="1"/>
    <xf numFmtId="0" fontId="0" fillId="7" borderId="23" xfId="0" applyFill="1" applyBorder="1" applyAlignment="1">
      <alignment horizontal="center"/>
    </xf>
    <xf numFmtId="0" fontId="9" fillId="14" borderId="4" xfId="0" applyFont="1" applyFill="1" applyBorder="1" applyAlignment="1">
      <alignment vertical="top"/>
    </xf>
    <xf numFmtId="0" fontId="45" fillId="14" borderId="4" xfId="0" applyFont="1" applyFill="1" applyBorder="1" applyAlignment="1">
      <alignment horizontal="center" vertical="top" wrapText="1"/>
    </xf>
    <xf numFmtId="0" fontId="18" fillId="7" borderId="32" xfId="0" applyFont="1" applyFill="1" applyBorder="1" applyAlignment="1">
      <alignment horizontal="center"/>
    </xf>
    <xf numFmtId="2" fontId="18" fillId="7" borderId="33" xfId="0" applyNumberFormat="1" applyFont="1" applyFill="1" applyBorder="1" applyAlignment="1">
      <alignment horizontal="center"/>
    </xf>
    <xf numFmtId="2" fontId="18" fillId="7" borderId="34" xfId="0" applyNumberFormat="1" applyFont="1" applyFill="1" applyBorder="1" applyAlignment="1">
      <alignment horizontal="center"/>
    </xf>
    <xf numFmtId="0" fontId="18" fillId="7" borderId="36" xfId="0" applyFont="1" applyFill="1" applyBorder="1" applyAlignment="1" applyProtection="1">
      <alignment horizontal="center"/>
      <protection locked="0"/>
    </xf>
    <xf numFmtId="0" fontId="18" fillId="7" borderId="55" xfId="0" applyFont="1" applyFill="1" applyBorder="1" applyAlignment="1" applyProtection="1">
      <alignment horizontal="center"/>
      <protection locked="0"/>
    </xf>
    <xf numFmtId="166" fontId="18" fillId="7" borderId="32" xfId="0" applyNumberFormat="1" applyFont="1" applyFill="1" applyBorder="1" applyAlignment="1">
      <alignment horizontal="center"/>
    </xf>
    <xf numFmtId="0" fontId="49" fillId="14" borderId="1" xfId="0" applyFont="1" applyFill="1" applyBorder="1" applyProtection="1">
      <protection locked="0"/>
    </xf>
    <xf numFmtId="0" fontId="4" fillId="2" borderId="6" xfId="0" applyFont="1" applyFill="1" applyBorder="1" applyAlignment="1" applyProtection="1">
      <alignment horizontal="center" vertical="center" wrapText="1"/>
      <protection locked="0"/>
    </xf>
    <xf numFmtId="4" fontId="0" fillId="0" borderId="94" xfId="0" applyNumberFormat="1" applyFill="1" applyBorder="1"/>
    <xf numFmtId="4" fontId="0" fillId="0" borderId="95" xfId="0" applyNumberFormat="1" applyFill="1" applyBorder="1"/>
    <xf numFmtId="4" fontId="10" fillId="0" borderId="96" xfId="0" applyNumberFormat="1" applyFont="1" applyFill="1" applyBorder="1"/>
    <xf numFmtId="4" fontId="0" fillId="0" borderId="2" xfId="0" applyNumberFormat="1" applyFill="1" applyBorder="1"/>
    <xf numFmtId="2" fontId="0" fillId="0" borderId="97" xfId="0" applyNumberFormat="1" applyFill="1" applyBorder="1"/>
    <xf numFmtId="2" fontId="0" fillId="0" borderId="98" xfId="0" applyNumberFormat="1" applyFill="1" applyBorder="1"/>
    <xf numFmtId="2" fontId="0" fillId="0" borderId="99" xfId="0" applyNumberFormat="1" applyFill="1" applyBorder="1"/>
    <xf numFmtId="2" fontId="0" fillId="0" borderId="100" xfId="0" applyNumberFormat="1" applyFill="1" applyBorder="1"/>
    <xf numFmtId="2" fontId="10" fillId="0" borderId="99" xfId="1" applyNumberFormat="1" applyFont="1" applyFill="1" applyBorder="1" applyProtection="1">
      <protection locked="0"/>
    </xf>
    <xf numFmtId="3" fontId="8" fillId="0" borderId="0" xfId="0" applyNumberFormat="1" applyFont="1" applyFill="1" applyBorder="1" applyProtection="1">
      <protection locked="0"/>
    </xf>
    <xf numFmtId="0" fontId="9" fillId="0" borderId="0" xfId="0" applyFont="1" applyFill="1" applyBorder="1" applyAlignment="1">
      <alignment horizontal="right"/>
    </xf>
    <xf numFmtId="4" fontId="0" fillId="0" borderId="101" xfId="0" applyNumberFormat="1" applyBorder="1"/>
    <xf numFmtId="4" fontId="0" fillId="0" borderId="102" xfId="0" applyNumberFormat="1" applyBorder="1"/>
    <xf numFmtId="4" fontId="0" fillId="0" borderId="103" xfId="0" applyNumberFormat="1" applyBorder="1"/>
    <xf numFmtId="0" fontId="8" fillId="14" borderId="0" xfId="0" applyFont="1" applyFill="1" applyAlignment="1">
      <alignment horizontal="center" vertical="center"/>
    </xf>
    <xf numFmtId="0" fontId="28" fillId="0" borderId="6" xfId="0" applyFont="1" applyBorder="1"/>
    <xf numFmtId="0" fontId="28" fillId="0" borderId="14" xfId="0" applyFont="1" applyBorder="1"/>
    <xf numFmtId="0" fontId="52" fillId="0" borderId="0" xfId="0" applyFont="1" applyFill="1"/>
    <xf numFmtId="0" fontId="17" fillId="0" borderId="0" xfId="0" applyFont="1" applyFill="1"/>
    <xf numFmtId="0" fontId="19" fillId="0" borderId="0" xfId="0" applyFont="1" applyBorder="1"/>
    <xf numFmtId="0" fontId="55" fillId="0" borderId="104" xfId="0" applyFont="1" applyBorder="1"/>
    <xf numFmtId="0" fontId="29" fillId="0" borderId="105" xfId="0" applyFont="1" applyBorder="1"/>
    <xf numFmtId="0" fontId="55" fillId="0" borderId="9" xfId="0" applyFont="1" applyBorder="1"/>
    <xf numFmtId="0" fontId="0" fillId="0" borderId="8" xfId="0" applyBorder="1"/>
    <xf numFmtId="0" fontId="19" fillId="0" borderId="0" xfId="0" applyFont="1"/>
    <xf numFmtId="0" fontId="11" fillId="0" borderId="8" xfId="0" applyFont="1" applyFill="1" applyBorder="1" applyAlignment="1">
      <alignment horizontal="left" vertical="top"/>
    </xf>
    <xf numFmtId="0" fontId="55" fillId="0" borderId="105" xfId="0" applyFont="1" applyBorder="1"/>
    <xf numFmtId="0" fontId="19" fillId="0" borderId="106" xfId="4" applyFont="1" applyFill="1" applyBorder="1" applyAlignment="1">
      <alignment vertical="top"/>
    </xf>
    <xf numFmtId="0" fontId="56" fillId="0" borderId="107" xfId="4" applyFont="1" applyFill="1" applyBorder="1" applyAlignment="1">
      <alignment vertical="top"/>
    </xf>
    <xf numFmtId="0" fontId="31" fillId="4" borderId="1" xfId="4" applyFont="1" applyFill="1" applyBorder="1" applyAlignment="1">
      <alignment vertical="top"/>
    </xf>
    <xf numFmtId="0" fontId="56" fillId="0" borderId="6" xfId="4" applyFont="1" applyFill="1" applyBorder="1" applyAlignment="1">
      <alignment vertical="top"/>
    </xf>
    <xf numFmtId="0" fontId="31" fillId="0" borderId="1" xfId="4" applyFont="1" applyFill="1" applyBorder="1" applyAlignment="1">
      <alignment vertical="top"/>
    </xf>
    <xf numFmtId="0" fontId="19" fillId="0" borderId="1" xfId="4" applyFont="1" applyFill="1" applyBorder="1" applyAlignment="1">
      <alignment vertical="top"/>
    </xf>
    <xf numFmtId="0" fontId="10" fillId="4" borderId="1" xfId="4" applyFont="1" applyFill="1" applyBorder="1" applyAlignment="1">
      <alignment vertical="top"/>
    </xf>
    <xf numFmtId="0" fontId="8" fillId="0" borderId="0" xfId="0" applyFont="1" applyFill="1"/>
    <xf numFmtId="0" fontId="0" fillId="4" borderId="106" xfId="0" applyFill="1" applyBorder="1"/>
    <xf numFmtId="0" fontId="0" fillId="0" borderId="107" xfId="0" applyBorder="1"/>
    <xf numFmtId="0" fontId="57" fillId="0" borderId="6" xfId="0" applyFont="1" applyBorder="1"/>
    <xf numFmtId="0" fontId="10" fillId="4" borderId="1" xfId="0" applyFont="1" applyFill="1" applyBorder="1" applyAlignment="1">
      <alignment vertical="top"/>
    </xf>
    <xf numFmtId="0" fontId="37" fillId="0" borderId="6" xfId="0" applyFont="1" applyFill="1" applyBorder="1" applyAlignment="1">
      <alignment vertical="top"/>
    </xf>
    <xf numFmtId="0" fontId="19" fillId="0" borderId="1" xfId="0" applyFont="1" applyBorder="1"/>
    <xf numFmtId="0" fontId="28" fillId="0" borderId="17" xfId="0" applyFont="1" applyBorder="1"/>
    <xf numFmtId="0" fontId="19" fillId="14" borderId="6" xfId="0" applyFont="1" applyFill="1" applyBorder="1" applyAlignment="1">
      <alignment horizontal="center"/>
    </xf>
    <xf numFmtId="0" fontId="19" fillId="2" borderId="1" xfId="0" applyFont="1" applyFill="1" applyBorder="1" applyAlignment="1" applyProtection="1">
      <alignment horizontal="center"/>
      <protection locked="0"/>
    </xf>
    <xf numFmtId="0" fontId="19" fillId="2" borderId="0" xfId="0" applyFont="1" applyFill="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0" xfId="0" applyFont="1" applyFill="1" applyAlignment="1" applyProtection="1">
      <alignment horizontal="center" wrapText="1"/>
      <protection locked="0"/>
    </xf>
    <xf numFmtId="0" fontId="19" fillId="2" borderId="0" xfId="0" applyFont="1" applyFill="1" applyBorder="1" applyAlignment="1" applyProtection="1">
      <alignment horizontal="center" wrapText="1"/>
      <protection locked="0"/>
    </xf>
    <xf numFmtId="0" fontId="19" fillId="2" borderId="1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14" borderId="0" xfId="0" applyFont="1" applyFill="1"/>
    <xf numFmtId="0" fontId="19" fillId="14" borderId="0" xfId="0" applyFont="1" applyFill="1" applyProtection="1">
      <protection locked="0"/>
    </xf>
    <xf numFmtId="0" fontId="19" fillId="0" borderId="0" xfId="0" applyFont="1" applyProtection="1">
      <protection locked="0"/>
    </xf>
    <xf numFmtId="0" fontId="19" fillId="0" borderId="0" xfId="0" applyFont="1" applyProtection="1"/>
    <xf numFmtId="0" fontId="19" fillId="2" borderId="9"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52" fillId="0" borderId="0" xfId="0" applyFont="1" applyFill="1" applyBorder="1" applyAlignment="1">
      <alignment horizontal="center" vertical="center"/>
    </xf>
    <xf numFmtId="0" fontId="0" fillId="14" borderId="0" xfId="0" applyFill="1" applyBorder="1" applyAlignment="1">
      <alignment horizontal="left"/>
    </xf>
    <xf numFmtId="0" fontId="17" fillId="14" borderId="18" xfId="0" applyFont="1" applyFill="1" applyBorder="1" applyAlignment="1">
      <alignment horizontal="left" vertical="top"/>
    </xf>
    <xf numFmtId="0" fontId="0" fillId="14" borderId="16" xfId="0" applyFont="1" applyFill="1" applyBorder="1"/>
    <xf numFmtId="0" fontId="0" fillId="14" borderId="17" xfId="0" applyFont="1" applyFill="1" applyBorder="1"/>
    <xf numFmtId="0" fontId="17" fillId="14" borderId="1" xfId="0" applyFont="1" applyFill="1" applyBorder="1" applyAlignment="1">
      <alignment horizontal="left" vertical="top"/>
    </xf>
    <xf numFmtId="0" fontId="0" fillId="14" borderId="6" xfId="0" applyFont="1" applyFill="1" applyBorder="1"/>
    <xf numFmtId="0" fontId="0" fillId="14" borderId="1" xfId="0" applyFont="1" applyFill="1" applyBorder="1"/>
    <xf numFmtId="0" fontId="0" fillId="14" borderId="10" xfId="0" applyFont="1" applyFill="1" applyBorder="1"/>
    <xf numFmtId="0" fontId="0" fillId="14" borderId="8" xfId="0" applyFont="1" applyFill="1" applyBorder="1"/>
    <xf numFmtId="0" fontId="0" fillId="14" borderId="14" xfId="0" applyFont="1" applyFill="1" applyBorder="1"/>
    <xf numFmtId="0" fontId="12" fillId="14" borderId="16" xfId="0" applyFont="1" applyFill="1" applyBorder="1"/>
    <xf numFmtId="0" fontId="0" fillId="14" borderId="16" xfId="0" applyFont="1" applyFill="1" applyBorder="1" applyAlignment="1">
      <alignment horizontal="right"/>
    </xf>
    <xf numFmtId="164" fontId="0" fillId="14" borderId="16" xfId="0" applyNumberFormat="1" applyFont="1" applyFill="1" applyBorder="1"/>
    <xf numFmtId="0" fontId="13" fillId="14" borderId="16" xfId="0" applyFont="1" applyFill="1" applyBorder="1" applyAlignment="1">
      <alignment horizontal="right"/>
    </xf>
    <xf numFmtId="164" fontId="13" fillId="14" borderId="16" xfId="0" applyNumberFormat="1" applyFont="1" applyFill="1" applyBorder="1" applyAlignment="1">
      <alignment horizontal="center"/>
    </xf>
    <xf numFmtId="0" fontId="13" fillId="14" borderId="16" xfId="0" applyFont="1" applyFill="1" applyBorder="1" applyAlignment="1">
      <alignment horizontal="left"/>
    </xf>
    <xf numFmtId="0" fontId="8" fillId="14" borderId="1" xfId="0" applyFont="1" applyFill="1" applyBorder="1"/>
    <xf numFmtId="0" fontId="50" fillId="14" borderId="0" xfId="0" applyFont="1" applyFill="1" applyBorder="1"/>
    <xf numFmtId="0" fontId="8" fillId="14" borderId="0" xfId="0" applyFont="1" applyFill="1" applyBorder="1" applyAlignment="1">
      <alignment horizontal="left"/>
    </xf>
    <xf numFmtId="0" fontId="9" fillId="14" borderId="0" xfId="0" applyFont="1" applyFill="1" applyBorder="1" applyAlignment="1">
      <alignment horizontal="left"/>
    </xf>
    <xf numFmtId="0" fontId="0" fillId="3" borderId="10" xfId="0" applyFont="1" applyFill="1" applyBorder="1"/>
    <xf numFmtId="0" fontId="0" fillId="3" borderId="8" xfId="0" applyFill="1" applyBorder="1" applyAlignment="1">
      <alignment horizontal="right"/>
    </xf>
    <xf numFmtId="2" fontId="10" fillId="3" borderId="8" xfId="0" applyNumberFormat="1" applyFont="1" applyFill="1" applyBorder="1" applyAlignment="1">
      <alignment horizontal="center"/>
    </xf>
    <xf numFmtId="0" fontId="0" fillId="3" borderId="8" xfId="0" applyFont="1" applyFill="1" applyBorder="1"/>
    <xf numFmtId="0" fontId="0" fillId="14" borderId="18" xfId="0" applyFont="1" applyFill="1" applyBorder="1"/>
    <xf numFmtId="0" fontId="10" fillId="3" borderId="8" xfId="0" applyFont="1" applyFill="1" applyBorder="1" applyAlignment="1">
      <alignment horizontal="left"/>
    </xf>
    <xf numFmtId="0" fontId="10" fillId="3" borderId="8" xfId="0" applyFont="1" applyFill="1" applyBorder="1" applyAlignment="1">
      <alignment horizontal="center"/>
    </xf>
    <xf numFmtId="0" fontId="0" fillId="3" borderId="14" xfId="0" applyFont="1" applyFill="1" applyBorder="1"/>
    <xf numFmtId="2" fontId="0" fillId="0" borderId="22" xfId="0" applyNumberFormat="1" applyFont="1" applyFill="1" applyBorder="1" applyAlignment="1" applyProtection="1">
      <alignment horizontal="center"/>
      <protection locked="0"/>
    </xf>
    <xf numFmtId="0" fontId="23" fillId="3" borderId="9" xfId="0" applyFont="1" applyFill="1" applyBorder="1" applyAlignment="1">
      <alignment horizontal="center"/>
    </xf>
    <xf numFmtId="0" fontId="23" fillId="3" borderId="13" xfId="0" applyFont="1" applyFill="1" applyBorder="1" applyAlignment="1">
      <alignment horizontal="center"/>
    </xf>
    <xf numFmtId="170" fontId="10" fillId="0" borderId="11" xfId="0" applyNumberFormat="1" applyFont="1" applyFill="1" applyBorder="1" applyAlignment="1" applyProtection="1">
      <alignment horizontal="center"/>
      <protection locked="0"/>
    </xf>
    <xf numFmtId="0" fontId="22" fillId="3" borderId="13" xfId="0" applyFont="1" applyFill="1" applyBorder="1"/>
    <xf numFmtId="0" fontId="22" fillId="3" borderId="20" xfId="0" applyFont="1" applyFill="1" applyBorder="1"/>
    <xf numFmtId="0" fontId="19" fillId="14" borderId="6" xfId="0" applyFont="1" applyFill="1" applyBorder="1" applyAlignment="1">
      <alignment horizontal="right" vertical="center"/>
    </xf>
    <xf numFmtId="2" fontId="0" fillId="0" borderId="22" xfId="0" applyNumberFormat="1" applyFont="1" applyFill="1" applyBorder="1" applyAlignment="1" applyProtection="1">
      <alignment horizontal="right"/>
      <protection locked="0"/>
    </xf>
    <xf numFmtId="0" fontId="0" fillId="0" borderId="0" xfId="0" applyFill="1" applyBorder="1" applyAlignment="1">
      <alignment horizontal="center"/>
    </xf>
    <xf numFmtId="170" fontId="0" fillId="0" borderId="7" xfId="0" applyNumberFormat="1" applyFill="1" applyBorder="1" applyAlignment="1" applyProtection="1">
      <alignment horizontal="center" vertical="center"/>
      <protection locked="0"/>
    </xf>
    <xf numFmtId="0" fontId="37" fillId="3" borderId="0" xfId="0" applyFont="1" applyFill="1" applyBorder="1" applyAlignment="1" applyProtection="1"/>
    <xf numFmtId="164" fontId="10" fillId="6" borderId="22" xfId="0" applyNumberFormat="1" applyFont="1" applyFill="1" applyBorder="1" applyAlignment="1" applyProtection="1">
      <alignment horizontal="center"/>
      <protection locked="0"/>
    </xf>
    <xf numFmtId="170" fontId="0" fillId="5" borderId="7" xfId="0" applyNumberFormat="1" applyFont="1" applyFill="1" applyBorder="1" applyAlignment="1" applyProtection="1">
      <alignment horizontal="center"/>
      <protection locked="0"/>
    </xf>
    <xf numFmtId="170" fontId="0" fillId="14" borderId="9" xfId="0" applyNumberFormat="1" applyFont="1" applyFill="1" applyBorder="1" applyAlignment="1" applyProtection="1">
      <alignment horizontal="center"/>
    </xf>
    <xf numFmtId="170" fontId="0" fillId="4" borderId="7" xfId="0" applyNumberFormat="1" applyFont="1" applyFill="1" applyBorder="1" applyAlignment="1" applyProtection="1">
      <alignment horizontal="center"/>
      <protection locked="0"/>
    </xf>
    <xf numFmtId="170" fontId="0" fillId="6" borderId="2" xfId="0" applyNumberFormat="1" applyFont="1" applyFill="1" applyBorder="1" applyAlignment="1" applyProtection="1">
      <alignment horizontal="center"/>
      <protection locked="0"/>
    </xf>
    <xf numFmtId="171" fontId="0" fillId="14" borderId="0" xfId="0" applyNumberFormat="1" applyFont="1" applyFill="1" applyBorder="1" applyAlignment="1">
      <alignment horizontal="center"/>
    </xf>
    <xf numFmtId="171" fontId="0" fillId="14" borderId="0" xfId="0" applyNumberFormat="1" applyFill="1"/>
    <xf numFmtId="1" fontId="0" fillId="0" borderId="21" xfId="0" applyNumberFormat="1" applyFont="1" applyFill="1" applyBorder="1" applyAlignment="1" applyProtection="1">
      <alignment horizontal="right"/>
      <protection locked="0"/>
    </xf>
    <xf numFmtId="1" fontId="0" fillId="0" borderId="22" xfId="0" applyNumberFormat="1" applyFont="1" applyFill="1" applyBorder="1" applyAlignment="1" applyProtection="1">
      <alignment horizontal="right"/>
      <protection locked="0"/>
    </xf>
    <xf numFmtId="3" fontId="0" fillId="0" borderId="86" xfId="0" applyNumberFormat="1" applyFill="1" applyBorder="1"/>
    <xf numFmtId="3" fontId="0" fillId="0" borderId="87" xfId="0" applyNumberFormat="1" applyFill="1" applyBorder="1"/>
    <xf numFmtId="3" fontId="10" fillId="0" borderId="93" xfId="0" applyNumberFormat="1" applyFont="1" applyFill="1" applyBorder="1"/>
    <xf numFmtId="3" fontId="0" fillId="0" borderId="92" xfId="0" applyNumberFormat="1" applyFill="1" applyBorder="1"/>
    <xf numFmtId="3" fontId="0" fillId="0" borderId="88" xfId="0" applyNumberFormat="1" applyFill="1" applyBorder="1"/>
    <xf numFmtId="3" fontId="0" fillId="0" borderId="89" xfId="0" applyNumberFormat="1" applyFill="1" applyBorder="1"/>
    <xf numFmtId="3" fontId="0" fillId="0" borderId="90" xfId="0" applyNumberFormat="1" applyFill="1" applyBorder="1"/>
    <xf numFmtId="166" fontId="11" fillId="14" borderId="0" xfId="0" applyNumberFormat="1" applyFont="1" applyFill="1" applyBorder="1" applyAlignment="1">
      <alignment horizontal="center"/>
    </xf>
    <xf numFmtId="0" fontId="9" fillId="3" borderId="0" xfId="0" applyFont="1" applyFill="1" applyBorder="1" applyAlignment="1">
      <alignment horizontal="center"/>
    </xf>
    <xf numFmtId="0" fontId="11" fillId="14" borderId="0" xfId="0" applyNumberFormat="1" applyFont="1" applyFill="1" applyBorder="1" applyAlignment="1">
      <alignment horizontal="center"/>
    </xf>
    <xf numFmtId="0" fontId="20" fillId="3" borderId="18"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Border="1" applyAlignment="1">
      <alignment horizontal="center"/>
    </xf>
    <xf numFmtId="0" fontId="23" fillId="3" borderId="6" xfId="0" applyFont="1" applyFill="1" applyBorder="1" applyAlignment="1">
      <alignment horizont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4" xfId="0" applyFont="1" applyFill="1" applyBorder="1" applyAlignment="1">
      <alignment horizontal="center"/>
    </xf>
    <xf numFmtId="0" fontId="0" fillId="0" borderId="9"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37" fillId="3" borderId="0" xfId="0" applyFont="1" applyFill="1" applyBorder="1" applyAlignment="1" applyProtection="1">
      <alignment vertical="center"/>
      <protection locked="0"/>
    </xf>
    <xf numFmtId="0" fontId="0" fillId="0" borderId="18"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10" borderId="8" xfId="0" applyFill="1" applyBorder="1" applyAlignment="1" applyProtection="1">
      <alignment horizontal="center"/>
      <protection locked="0"/>
    </xf>
    <xf numFmtId="0" fontId="0" fillId="0" borderId="9"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0" fillId="0" borderId="61"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23" fillId="3" borderId="9" xfId="0" applyFont="1" applyFill="1" applyBorder="1" applyAlignment="1">
      <alignment horizontal="center"/>
    </xf>
    <xf numFmtId="0" fontId="23" fillId="3" borderId="13" xfId="0" applyFont="1" applyFill="1" applyBorder="1" applyAlignment="1">
      <alignment horizontal="center"/>
    </xf>
    <xf numFmtId="0" fontId="23" fillId="3" borderId="20" xfId="0" applyFont="1" applyFill="1" applyBorder="1" applyAlignment="1">
      <alignment horizontal="center"/>
    </xf>
    <xf numFmtId="0" fontId="28" fillId="0" borderId="9"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7" borderId="56" xfId="0" applyFill="1" applyBorder="1" applyAlignment="1">
      <alignment vertical="center"/>
    </xf>
    <xf numFmtId="0" fontId="0" fillId="7" borderId="57" xfId="0" applyFill="1" applyBorder="1" applyAlignment="1">
      <alignment vertical="center"/>
    </xf>
    <xf numFmtId="0" fontId="0" fillId="7" borderId="58" xfId="0" applyFill="1" applyBorder="1" applyAlignment="1">
      <alignment vertical="center"/>
    </xf>
    <xf numFmtId="0" fontId="0" fillId="0" borderId="6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64" xfId="0" applyFont="1" applyFill="1" applyBorder="1" applyAlignment="1" applyProtection="1">
      <alignment vertical="center"/>
      <protection locked="0"/>
    </xf>
    <xf numFmtId="0" fontId="0" fillId="7" borderId="59" xfId="0" applyFont="1" applyFill="1" applyBorder="1" applyAlignment="1">
      <alignment vertical="center"/>
    </xf>
    <xf numFmtId="0" fontId="0" fillId="7" borderId="60" xfId="0" applyFont="1" applyFill="1" applyBorder="1" applyAlignment="1">
      <alignment vertical="center"/>
    </xf>
    <xf numFmtId="0" fontId="0" fillId="7" borderId="61" xfId="0" applyFont="1" applyFill="1" applyBorder="1" applyAlignment="1">
      <alignment vertical="center"/>
    </xf>
    <xf numFmtId="0" fontId="0" fillId="0" borderId="18" xfId="0"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0" fontId="0" fillId="0" borderId="14" xfId="0" applyFill="1" applyBorder="1" applyAlignment="1" applyProtection="1">
      <alignment horizontal="left" wrapText="1"/>
      <protection locked="0"/>
    </xf>
    <xf numFmtId="0" fontId="0" fillId="0" borderId="9"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9" xfId="0" applyNumberFormat="1" applyFont="1" applyFill="1" applyBorder="1" applyAlignment="1" applyProtection="1">
      <alignment vertical="center"/>
      <protection locked="0"/>
    </xf>
    <xf numFmtId="49" fontId="0" fillId="0" borderId="13" xfId="0" applyNumberFormat="1" applyFont="1" applyFill="1" applyBorder="1" applyAlignment="1" applyProtection="1">
      <alignment vertical="center"/>
      <protection locked="0"/>
    </xf>
    <xf numFmtId="49" fontId="0" fillId="0" borderId="20" xfId="0" applyNumberFormat="1"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9"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9"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0" fillId="5" borderId="54" xfId="0" applyNumberFormat="1" applyFont="1" applyFill="1" applyBorder="1" applyAlignment="1" applyProtection="1">
      <alignment horizontal="center"/>
      <protection locked="0"/>
    </xf>
    <xf numFmtId="0" fontId="10" fillId="5" borderId="35" xfId="0" applyNumberFormat="1" applyFont="1" applyFill="1" applyBorder="1" applyAlignment="1" applyProtection="1">
      <alignment horizontal="center"/>
      <protection locked="0"/>
    </xf>
    <xf numFmtId="2" fontId="10" fillId="6" borderId="29" xfId="0" applyNumberFormat="1" applyFont="1" applyFill="1" applyBorder="1" applyAlignment="1" applyProtection="1">
      <alignment horizontal="center"/>
      <protection locked="0"/>
    </xf>
    <xf numFmtId="2" fontId="10" fillId="6" borderId="72" xfId="0" applyNumberFormat="1" applyFont="1" applyFill="1" applyBorder="1" applyAlignment="1" applyProtection="1">
      <alignment horizontal="center"/>
      <protection locked="0"/>
    </xf>
    <xf numFmtId="2" fontId="10" fillId="4" borderId="29" xfId="0" applyNumberFormat="1" applyFont="1" applyFill="1" applyBorder="1" applyAlignment="1">
      <alignment horizontal="center"/>
    </xf>
    <xf numFmtId="2" fontId="10" fillId="4" borderId="72" xfId="0" applyNumberFormat="1" applyFont="1" applyFill="1" applyBorder="1" applyAlignment="1">
      <alignment horizontal="center"/>
    </xf>
    <xf numFmtId="0" fontId="11" fillId="14" borderId="8" xfId="0" applyFont="1" applyFill="1" applyBorder="1" applyAlignment="1">
      <alignment horizontal="center"/>
    </xf>
    <xf numFmtId="2" fontId="10" fillId="4" borderId="54" xfId="0" applyNumberFormat="1" applyFont="1" applyFill="1" applyBorder="1" applyAlignment="1">
      <alignment horizontal="center"/>
    </xf>
    <xf numFmtId="2" fontId="10" fillId="4" borderId="35" xfId="0" applyNumberFormat="1" applyFont="1" applyFill="1" applyBorder="1" applyAlignment="1">
      <alignment horizontal="center"/>
    </xf>
    <xf numFmtId="2" fontId="10" fillId="4" borderId="26" xfId="0" applyNumberFormat="1" applyFont="1" applyFill="1" applyBorder="1" applyAlignment="1">
      <alignment horizontal="center"/>
    </xf>
    <xf numFmtId="2" fontId="10" fillId="4" borderId="71" xfId="0" applyNumberFormat="1" applyFont="1" applyFill="1" applyBorder="1" applyAlignment="1">
      <alignment horizontal="center"/>
    </xf>
    <xf numFmtId="0" fontId="36" fillId="8" borderId="3" xfId="0" applyFont="1" applyFill="1" applyBorder="1" applyAlignment="1" applyProtection="1">
      <alignment vertical="top" wrapText="1"/>
      <protection locked="0"/>
    </xf>
    <xf numFmtId="0" fontId="36" fillId="8" borderId="11" xfId="0" applyFont="1" applyFill="1" applyBorder="1" applyAlignment="1" applyProtection="1">
      <alignment vertical="top" wrapText="1"/>
      <protection locked="0"/>
    </xf>
    <xf numFmtId="0" fontId="36" fillId="8" borderId="2" xfId="0" applyFont="1" applyFill="1" applyBorder="1" applyAlignment="1" applyProtection="1">
      <alignment vertical="top" wrapText="1"/>
      <protection locked="0"/>
    </xf>
    <xf numFmtId="0" fontId="35" fillId="8" borderId="3" xfId="0" applyFont="1" applyFill="1" applyBorder="1" applyAlignment="1" applyProtection="1">
      <alignment horizontal="center" vertical="top" wrapText="1"/>
      <protection locked="0"/>
    </xf>
    <xf numFmtId="0" fontId="35" fillId="8" borderId="11" xfId="0" applyFont="1" applyFill="1" applyBorder="1" applyAlignment="1" applyProtection="1">
      <alignment horizontal="center" vertical="top" wrapText="1"/>
      <protection locked="0"/>
    </xf>
    <xf numFmtId="0" fontId="35" fillId="8" borderId="2" xfId="0" applyFont="1" applyFill="1" applyBorder="1" applyAlignment="1" applyProtection="1">
      <alignment horizontal="center" vertical="top" wrapText="1"/>
      <protection locked="0"/>
    </xf>
    <xf numFmtId="0" fontId="23" fillId="14" borderId="9" xfId="0" applyFont="1" applyFill="1" applyBorder="1" applyAlignment="1">
      <alignment horizontal="center"/>
    </xf>
    <xf numFmtId="0" fontId="23" fillId="14" borderId="13" xfId="0" applyFont="1" applyFill="1" applyBorder="1" applyAlignment="1">
      <alignment horizontal="center"/>
    </xf>
    <xf numFmtId="0" fontId="23" fillId="14" borderId="20" xfId="0" applyFont="1" applyFill="1" applyBorder="1" applyAlignment="1">
      <alignment horizontal="center"/>
    </xf>
    <xf numFmtId="0" fontId="0" fillId="14" borderId="0" xfId="0" applyFill="1" applyBorder="1" applyAlignment="1">
      <alignment horizontal="left"/>
    </xf>
    <xf numFmtId="166" fontId="10" fillId="0" borderId="9" xfId="0" applyNumberFormat="1" applyFont="1" applyFill="1" applyBorder="1" applyAlignment="1" applyProtection="1">
      <alignment horizontal="left"/>
      <protection locked="0"/>
    </xf>
    <xf numFmtId="166" fontId="10" fillId="0" borderId="20" xfId="0" applyNumberFormat="1" applyFont="1" applyFill="1" applyBorder="1" applyAlignment="1" applyProtection="1">
      <alignment horizontal="left"/>
      <protection locked="0"/>
    </xf>
    <xf numFmtId="0" fontId="52" fillId="18" borderId="9" xfId="0" applyFont="1" applyFill="1" applyBorder="1" applyAlignment="1">
      <alignment horizontal="center" vertical="center"/>
    </xf>
    <xf numFmtId="0" fontId="52" fillId="18" borderId="13" xfId="0" applyFont="1" applyFill="1" applyBorder="1" applyAlignment="1">
      <alignment horizontal="center" vertical="center"/>
    </xf>
    <xf numFmtId="0" fontId="52" fillId="18" borderId="20" xfId="0" applyFont="1" applyFill="1" applyBorder="1" applyAlignment="1">
      <alignment horizontal="center" vertical="center"/>
    </xf>
    <xf numFmtId="0" fontId="0" fillId="8" borderId="9"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0" fillId="17" borderId="9" xfId="0" applyFill="1" applyBorder="1" applyAlignment="1" applyProtection="1">
      <alignment horizontal="center"/>
      <protection locked="0"/>
    </xf>
    <xf numFmtId="0" fontId="0" fillId="17" borderId="13" xfId="0" applyFill="1" applyBorder="1" applyAlignment="1" applyProtection="1">
      <alignment horizontal="center"/>
      <protection locked="0"/>
    </xf>
    <xf numFmtId="0" fontId="0" fillId="17" borderId="20" xfId="0" applyFill="1" applyBorder="1" applyAlignment="1" applyProtection="1">
      <alignment horizontal="center"/>
      <protection locked="0"/>
    </xf>
    <xf numFmtId="0" fontId="23" fillId="14" borderId="0" xfId="0" applyFont="1" applyFill="1" applyAlignment="1">
      <alignment horizontal="center"/>
    </xf>
    <xf numFmtId="0" fontId="0" fillId="7" borderId="9" xfId="0" applyFill="1" applyBorder="1" applyAlignment="1">
      <alignment horizontal="left"/>
    </xf>
    <xf numFmtId="0" fontId="0" fillId="7" borderId="13" xfId="0" applyFill="1" applyBorder="1" applyAlignment="1">
      <alignment horizontal="left"/>
    </xf>
    <xf numFmtId="0" fontId="0" fillId="7" borderId="20" xfId="0" applyFill="1" applyBorder="1" applyAlignment="1">
      <alignment horizontal="left"/>
    </xf>
    <xf numFmtId="0" fontId="0" fillId="0" borderId="13" xfId="0" applyFill="1" applyBorder="1" applyAlignment="1" applyProtection="1">
      <alignment horizontal="center"/>
      <protection locked="0"/>
    </xf>
    <xf numFmtId="0" fontId="19" fillId="0" borderId="8" xfId="0" applyFont="1" applyBorder="1" applyAlignment="1">
      <alignment horizontal="left" vertical="center"/>
    </xf>
    <xf numFmtId="0" fontId="19" fillId="0" borderId="8" xfId="3" applyFont="1" applyFill="1" applyBorder="1" applyAlignment="1">
      <alignment horizontal="left"/>
    </xf>
    <xf numFmtId="0" fontId="19" fillId="0" borderId="8" xfId="2" applyFont="1" applyBorder="1" applyAlignment="1">
      <alignment horizontal="left"/>
    </xf>
    <xf numFmtId="0" fontId="19" fillId="0" borderId="8" xfId="3" applyFont="1" applyBorder="1" applyAlignment="1">
      <alignment horizontal="left"/>
    </xf>
    <xf numFmtId="0" fontId="53" fillId="12" borderId="0" xfId="0" applyFont="1" applyFill="1" applyAlignment="1">
      <alignment horizontal="center"/>
    </xf>
    <xf numFmtId="0" fontId="52" fillId="12" borderId="0" xfId="0" applyFont="1" applyFill="1" applyAlignment="1">
      <alignment horizontal="center"/>
    </xf>
  </cellXfs>
  <cellStyles count="18">
    <cellStyle name="Neutral 2" xfId="5" xr:uid="{00000000-0005-0000-0000-000000000000}"/>
    <cellStyle name="Neutral 3" xfId="6" xr:uid="{00000000-0005-0000-0000-000001000000}"/>
    <cellStyle name="Neutral 4" xfId="7" xr:uid="{00000000-0005-0000-0000-000002000000}"/>
    <cellStyle name="Neutral 5" xfId="8" xr:uid="{00000000-0005-0000-0000-000003000000}"/>
    <cellStyle name="Neutral 6" xfId="9" xr:uid="{00000000-0005-0000-0000-000004000000}"/>
    <cellStyle name="Neutral 7" xfId="10" xr:uid="{00000000-0005-0000-0000-000005000000}"/>
    <cellStyle name="Neutral 8" xfId="11" xr:uid="{00000000-0005-0000-0000-000006000000}"/>
    <cellStyle name="Neutral 9" xfId="12" xr:uid="{00000000-0005-0000-0000-000007000000}"/>
    <cellStyle name="Normal" xfId="0" builtinId="0"/>
    <cellStyle name="Normal 2" xfId="13" xr:uid="{00000000-0005-0000-0000-000009000000}"/>
    <cellStyle name="Normal 3" xfId="1" xr:uid="{00000000-0005-0000-0000-00000A000000}"/>
    <cellStyle name="Normal 4" xfId="14" xr:uid="{00000000-0005-0000-0000-00000B000000}"/>
    <cellStyle name="Normal 5" xfId="15" xr:uid="{00000000-0005-0000-0000-00000C000000}"/>
    <cellStyle name="Normal 6" xfId="16" xr:uid="{00000000-0005-0000-0000-00000D000000}"/>
    <cellStyle name="Normal 7" xfId="2" xr:uid="{00000000-0005-0000-0000-00000E000000}"/>
    <cellStyle name="Normal 8" xfId="3" xr:uid="{00000000-0005-0000-0000-00000F000000}"/>
    <cellStyle name="Normal 9" xfId="17" xr:uid="{00000000-0005-0000-0000-000010000000}"/>
    <cellStyle name="Normal_Categories 2" xfId="4" xr:uid="{00000000-0005-0000-0000-000011000000}"/>
  </cellStyles>
  <dxfs count="14">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s>
  <tableStyles count="0" defaultTableStyle="TableStyleMedium9" defaultPivotStyle="PivotStyleLight16"/>
  <colors>
    <mruColors>
      <color rgb="FFFFFFCC"/>
      <color rgb="FFC0C0C0"/>
      <color rgb="FF808080"/>
      <color rgb="FFCCFFFF"/>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7796867503753"/>
          <c:y val="5.6537200021394694E-2"/>
          <c:w val="0.78205753635613173"/>
          <c:h val="0.76979764626196456"/>
        </c:manualLayout>
      </c:layout>
      <c:scatterChart>
        <c:scatterStyle val="lineMarker"/>
        <c:varyColors val="0"/>
        <c:ser>
          <c:idx val="0"/>
          <c:order val="0"/>
          <c:spPr>
            <a:ln w="12700">
              <a:solidFill>
                <a:srgbClr val="FF0000"/>
              </a:solidFill>
            </a:ln>
          </c:spPr>
          <c:marker>
            <c:symbol val="triangle"/>
            <c:size val="8"/>
            <c:spPr>
              <a:solidFill>
                <a:srgbClr val="C00000"/>
              </a:solidFill>
              <a:ln>
                <a:solidFill>
                  <a:srgbClr val="000000"/>
                </a:solidFill>
                <a:prstDash val="solid"/>
              </a:ln>
            </c:spPr>
          </c:marker>
          <c:xVal>
            <c:numRef>
              <c:f>'Pre-Test'!$R$23:$X$23</c:f>
              <c:numCache>
                <c:formatCode>General</c:formatCode>
                <c:ptCount val="7"/>
              </c:numCache>
            </c:numRef>
          </c:xVal>
          <c:yVal>
            <c:numRef>
              <c:f>'Pre-Test'!$R$24:$X$24</c:f>
              <c:numCache>
                <c:formatCode>0.00</c:formatCode>
                <c:ptCount val="7"/>
              </c:numCache>
            </c:numRef>
          </c:yVal>
          <c:smooth val="0"/>
          <c:extLst>
            <c:ext xmlns:c16="http://schemas.microsoft.com/office/drawing/2014/chart" uri="{C3380CC4-5D6E-409C-BE32-E72D297353CC}">
              <c16:uniqueId val="{00000000-791C-4F38-8B5C-6158609889E9}"/>
            </c:ext>
          </c:extLst>
        </c:ser>
        <c:ser>
          <c:idx val="10"/>
          <c:order val="1"/>
          <c:tx>
            <c:v>Acid Addition for Target pH</c:v>
          </c:tx>
          <c:spPr>
            <a:ln>
              <a:noFill/>
            </a:ln>
          </c:spPr>
          <c:marker>
            <c:symbol val="circle"/>
            <c:size val="8"/>
            <c:spPr>
              <a:solidFill>
                <a:schemeClr val="accent3"/>
              </a:solidFill>
              <a:ln>
                <a:solidFill>
                  <a:schemeClr val="accent3">
                    <a:lumMod val="50000"/>
                  </a:schemeClr>
                </a:solidFill>
              </a:ln>
            </c:spPr>
          </c:marker>
          <c:xVal>
            <c:numRef>
              <c:f>'Pre-Test'!$W$30:$W$38</c:f>
              <c:numCache>
                <c:formatCode>General</c:formatCode>
                <c:ptCount val="9"/>
              </c:numCache>
            </c:numRef>
          </c:xVal>
          <c:yVal>
            <c:numRef>
              <c:f>'Pre-Test'!$X$30:$X$38</c:f>
              <c:numCache>
                <c:formatCode>0.0</c:formatCode>
                <c:ptCount val="9"/>
                <c:pt idx="0">
                  <c:v>13</c:v>
                </c:pt>
                <c:pt idx="1">
                  <c:v>12</c:v>
                </c:pt>
                <c:pt idx="2">
                  <c:v>10.5</c:v>
                </c:pt>
                <c:pt idx="3">
                  <c:v>9</c:v>
                </c:pt>
                <c:pt idx="4">
                  <c:v>8</c:v>
                </c:pt>
                <c:pt idx="5">
                  <c:v>7</c:v>
                </c:pt>
                <c:pt idx="6">
                  <c:v>5.5</c:v>
                </c:pt>
                <c:pt idx="7">
                  <c:v>4</c:v>
                </c:pt>
                <c:pt idx="8">
                  <c:v>2</c:v>
                </c:pt>
              </c:numCache>
            </c:numRef>
          </c:yVal>
          <c:smooth val="0"/>
          <c:extLst>
            <c:ext xmlns:c16="http://schemas.microsoft.com/office/drawing/2014/chart" uri="{C3380CC4-5D6E-409C-BE32-E72D297353CC}">
              <c16:uniqueId val="{00000001-791C-4F38-8B5C-6158609889E9}"/>
            </c:ext>
          </c:extLst>
        </c:ser>
        <c:ser>
          <c:idx val="1"/>
          <c:order val="2"/>
          <c:tx>
            <c:v>pH 2</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2</c:v>
              </c:pt>
              <c:pt idx="1">
                <c:v>2</c:v>
              </c:pt>
              <c:pt idx="2">
                <c:v>2</c:v>
              </c:pt>
            </c:numLit>
          </c:yVal>
          <c:smooth val="0"/>
          <c:extLst>
            <c:ext xmlns:c16="http://schemas.microsoft.com/office/drawing/2014/chart" uri="{C3380CC4-5D6E-409C-BE32-E72D297353CC}">
              <c16:uniqueId val="{00000002-791C-4F38-8B5C-6158609889E9}"/>
            </c:ext>
          </c:extLst>
        </c:ser>
        <c:ser>
          <c:idx val="2"/>
          <c:order val="3"/>
          <c:tx>
            <c:v>pH 4</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4</c:v>
              </c:pt>
              <c:pt idx="1">
                <c:v>4</c:v>
              </c:pt>
              <c:pt idx="2">
                <c:v>4</c:v>
              </c:pt>
            </c:numLit>
          </c:yVal>
          <c:smooth val="0"/>
          <c:extLst>
            <c:ext xmlns:c16="http://schemas.microsoft.com/office/drawing/2014/chart" uri="{C3380CC4-5D6E-409C-BE32-E72D297353CC}">
              <c16:uniqueId val="{00000003-791C-4F38-8B5C-6158609889E9}"/>
            </c:ext>
          </c:extLst>
        </c:ser>
        <c:ser>
          <c:idx val="3"/>
          <c:order val="4"/>
          <c:tx>
            <c:v>pH 5.5</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5.5</c:v>
              </c:pt>
              <c:pt idx="1">
                <c:v>5.5</c:v>
              </c:pt>
              <c:pt idx="2">
                <c:v>5.5</c:v>
              </c:pt>
            </c:numLit>
          </c:yVal>
          <c:smooth val="0"/>
          <c:extLst>
            <c:ext xmlns:c16="http://schemas.microsoft.com/office/drawing/2014/chart" uri="{C3380CC4-5D6E-409C-BE32-E72D297353CC}">
              <c16:uniqueId val="{00000004-791C-4F38-8B5C-6158609889E9}"/>
            </c:ext>
          </c:extLst>
        </c:ser>
        <c:ser>
          <c:idx val="4"/>
          <c:order val="5"/>
          <c:tx>
            <c:v>pH 7</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7</c:v>
              </c:pt>
              <c:pt idx="1">
                <c:v>7</c:v>
              </c:pt>
              <c:pt idx="2">
                <c:v>7</c:v>
              </c:pt>
            </c:numLit>
          </c:yVal>
          <c:smooth val="0"/>
          <c:extLst>
            <c:ext xmlns:c16="http://schemas.microsoft.com/office/drawing/2014/chart" uri="{C3380CC4-5D6E-409C-BE32-E72D297353CC}">
              <c16:uniqueId val="{00000005-791C-4F38-8B5C-6158609889E9}"/>
            </c:ext>
          </c:extLst>
        </c:ser>
        <c:ser>
          <c:idx val="9"/>
          <c:order val="6"/>
          <c:tx>
            <c:v>pH 8</c:v>
          </c:tx>
          <c:spPr>
            <a:ln w="12700">
              <a:solidFill>
                <a:srgbClr val="4F81BD"/>
              </a:solidFill>
              <a:prstDash val="lgDash"/>
            </a:ln>
          </c:spPr>
          <c:marker>
            <c:symbol val="none"/>
          </c:marker>
          <c:xVal>
            <c:numLit>
              <c:formatCode>General</c:formatCode>
              <c:ptCount val="3"/>
              <c:pt idx="0">
                <c:v>-5</c:v>
              </c:pt>
              <c:pt idx="1">
                <c:v>5</c:v>
              </c:pt>
              <c:pt idx="2">
                <c:v>30</c:v>
              </c:pt>
            </c:numLit>
          </c:xVal>
          <c:yVal>
            <c:numLit>
              <c:formatCode>General</c:formatCode>
              <c:ptCount val="3"/>
              <c:pt idx="0">
                <c:v>8</c:v>
              </c:pt>
              <c:pt idx="1">
                <c:v>8</c:v>
              </c:pt>
              <c:pt idx="2">
                <c:v>8</c:v>
              </c:pt>
            </c:numLit>
          </c:yVal>
          <c:smooth val="0"/>
          <c:extLst>
            <c:ext xmlns:c16="http://schemas.microsoft.com/office/drawing/2014/chart" uri="{C3380CC4-5D6E-409C-BE32-E72D297353CC}">
              <c16:uniqueId val="{00000006-791C-4F38-8B5C-6158609889E9}"/>
            </c:ext>
          </c:extLst>
        </c:ser>
        <c:ser>
          <c:idx val="5"/>
          <c:order val="7"/>
          <c:tx>
            <c:v>pH 9</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9</c:v>
              </c:pt>
              <c:pt idx="1">
                <c:v>9</c:v>
              </c:pt>
              <c:pt idx="2">
                <c:v>9</c:v>
              </c:pt>
            </c:numLit>
          </c:yVal>
          <c:smooth val="0"/>
          <c:extLst>
            <c:ext xmlns:c16="http://schemas.microsoft.com/office/drawing/2014/chart" uri="{C3380CC4-5D6E-409C-BE32-E72D297353CC}">
              <c16:uniqueId val="{00000007-791C-4F38-8B5C-6158609889E9}"/>
            </c:ext>
          </c:extLst>
        </c:ser>
        <c:ser>
          <c:idx val="8"/>
          <c:order val="8"/>
          <c:tx>
            <c:v>pH 10.5</c:v>
          </c:tx>
          <c:spPr>
            <a:ln w="12700">
              <a:solidFill>
                <a:schemeClr val="accent1"/>
              </a:solidFill>
              <a:prstDash val="lgDash"/>
            </a:ln>
          </c:spPr>
          <c:marker>
            <c:symbol val="none"/>
          </c:marker>
          <c:xVal>
            <c:numLit>
              <c:formatCode>General</c:formatCode>
              <c:ptCount val="3"/>
              <c:pt idx="0">
                <c:v>-5</c:v>
              </c:pt>
              <c:pt idx="1">
                <c:v>5</c:v>
              </c:pt>
              <c:pt idx="2">
                <c:v>30</c:v>
              </c:pt>
            </c:numLit>
          </c:xVal>
          <c:yVal>
            <c:numLit>
              <c:formatCode>General</c:formatCode>
              <c:ptCount val="3"/>
              <c:pt idx="0">
                <c:v>10.5</c:v>
              </c:pt>
              <c:pt idx="1">
                <c:v>10.5</c:v>
              </c:pt>
              <c:pt idx="2">
                <c:v>10.5</c:v>
              </c:pt>
            </c:numLit>
          </c:yVal>
          <c:smooth val="0"/>
          <c:extLst>
            <c:ext xmlns:c16="http://schemas.microsoft.com/office/drawing/2014/chart" uri="{C3380CC4-5D6E-409C-BE32-E72D297353CC}">
              <c16:uniqueId val="{00000008-791C-4F38-8B5C-6158609889E9}"/>
            </c:ext>
          </c:extLst>
        </c:ser>
        <c:ser>
          <c:idx val="6"/>
          <c:order val="9"/>
          <c:tx>
            <c:v>pH 12</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12</c:v>
              </c:pt>
              <c:pt idx="1">
                <c:v>12</c:v>
              </c:pt>
              <c:pt idx="2">
                <c:v>12</c:v>
              </c:pt>
            </c:numLit>
          </c:yVal>
          <c:smooth val="0"/>
          <c:extLst>
            <c:ext xmlns:c16="http://schemas.microsoft.com/office/drawing/2014/chart" uri="{C3380CC4-5D6E-409C-BE32-E72D297353CC}">
              <c16:uniqueId val="{00000009-791C-4F38-8B5C-6158609889E9}"/>
            </c:ext>
          </c:extLst>
        </c:ser>
        <c:ser>
          <c:idx val="7"/>
          <c:order val="10"/>
          <c:tx>
            <c:v>pH 13</c:v>
          </c:tx>
          <c:spPr>
            <a:ln w="12700">
              <a:solidFill>
                <a:srgbClr val="1F497D">
                  <a:lumMod val="60000"/>
                  <a:lumOff val="40000"/>
                </a:srgbClr>
              </a:solidFill>
              <a:prstDash val="lgDash"/>
            </a:ln>
          </c:spPr>
          <c:marker>
            <c:symbol val="none"/>
          </c:marker>
          <c:xVal>
            <c:numLit>
              <c:formatCode>General</c:formatCode>
              <c:ptCount val="3"/>
              <c:pt idx="0">
                <c:v>-5</c:v>
              </c:pt>
              <c:pt idx="1">
                <c:v>5</c:v>
              </c:pt>
              <c:pt idx="2">
                <c:v>30</c:v>
              </c:pt>
            </c:numLit>
          </c:xVal>
          <c:yVal>
            <c:numLit>
              <c:formatCode>General</c:formatCode>
              <c:ptCount val="3"/>
              <c:pt idx="0">
                <c:v>13</c:v>
              </c:pt>
              <c:pt idx="1">
                <c:v>13</c:v>
              </c:pt>
              <c:pt idx="2">
                <c:v>13</c:v>
              </c:pt>
            </c:numLit>
          </c:yVal>
          <c:smooth val="0"/>
          <c:extLst>
            <c:ext xmlns:c16="http://schemas.microsoft.com/office/drawing/2014/chart" uri="{C3380CC4-5D6E-409C-BE32-E72D297353CC}">
              <c16:uniqueId val="{0000000A-791C-4F38-8B5C-6158609889E9}"/>
            </c:ext>
          </c:extLst>
        </c:ser>
        <c:ser>
          <c:idx val="11"/>
          <c:order val="11"/>
          <c:tx>
            <c:v>Natural pH Indicator</c:v>
          </c:tx>
          <c:spPr>
            <a:ln>
              <a:noFill/>
            </a:ln>
          </c:spPr>
          <c:marker>
            <c:symbol val="circle"/>
            <c:size val="13"/>
            <c:spPr>
              <a:noFill/>
              <a:ln>
                <a:solidFill>
                  <a:srgbClr val="C00000"/>
                </a:solidFill>
              </a:ln>
            </c:spPr>
          </c:marker>
          <c:xVal>
            <c:numRef>
              <c:f>'Pre-Test'!$W$39</c:f>
              <c:numCache>
                <c:formatCode>General</c:formatCode>
                <c:ptCount val="1"/>
                <c:pt idx="0">
                  <c:v>0</c:v>
                </c:pt>
              </c:numCache>
            </c:numRef>
          </c:xVal>
          <c:yVal>
            <c:numRef>
              <c:f>'Pre-Test'!$X$39</c:f>
              <c:numCache>
                <c:formatCode>General</c:formatCode>
                <c:ptCount val="1"/>
              </c:numCache>
            </c:numRef>
          </c:yVal>
          <c:smooth val="0"/>
          <c:extLst>
            <c:ext xmlns:c16="http://schemas.microsoft.com/office/drawing/2014/chart" uri="{C3380CC4-5D6E-409C-BE32-E72D297353CC}">
              <c16:uniqueId val="{0000000B-791C-4F38-8B5C-6158609889E9}"/>
            </c:ext>
          </c:extLst>
        </c:ser>
        <c:dLbls>
          <c:showLegendKey val="0"/>
          <c:showVal val="0"/>
          <c:showCatName val="0"/>
          <c:showSerName val="0"/>
          <c:showPercent val="0"/>
          <c:showBubbleSize val="0"/>
        </c:dLbls>
        <c:axId val="-50269776"/>
        <c:axId val="-50270864"/>
      </c:scatterChart>
      <c:valAx>
        <c:axId val="-50269776"/>
        <c:scaling>
          <c:orientation val="minMax"/>
          <c:max val="2"/>
          <c:min val="-2"/>
        </c:scaling>
        <c:delete val="0"/>
        <c:axPos val="b"/>
        <c:majorGridlines>
          <c:spPr>
            <a:ln w="3175">
              <a:solidFill>
                <a:sysClr val="window" lastClr="FFFFFF">
                  <a:lumMod val="85000"/>
                </a:sysClr>
              </a:solidFill>
              <a:prstDash val="solid"/>
            </a:ln>
          </c:spPr>
        </c:majorGridlines>
        <c:title>
          <c:tx>
            <c:strRef>
              <c:f>'Pre-Test'!$Q$23</c:f>
              <c:strCache>
                <c:ptCount val="1"/>
                <c:pt idx="0">
                  <c:v>Acid Addition [meq/g-dry] </c:v>
                </c:pt>
              </c:strCache>
            </c:strRef>
          </c:tx>
          <c:layout>
            <c:manualLayout>
              <c:xMode val="edge"/>
              <c:yMode val="edge"/>
              <c:x val="0.31879301800561644"/>
              <c:y val="0.9280556645961836"/>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numFmt formatCode="General" sourceLinked="0"/>
        <c:majorTickMark val="out"/>
        <c:minorTickMark val="in"/>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270864"/>
        <c:crossesAt val="0"/>
        <c:crossBetween val="midCat"/>
        <c:majorUnit val="1"/>
        <c:minorUnit val="0.25"/>
      </c:valAx>
      <c:valAx>
        <c:axId val="-50270864"/>
        <c:scaling>
          <c:orientation val="minMax"/>
          <c:max val="14"/>
          <c:min val="0"/>
        </c:scaling>
        <c:delete val="0"/>
        <c:axPos val="l"/>
        <c:title>
          <c:tx>
            <c:rich>
              <a:bodyPr/>
              <a:lstStyle/>
              <a:p>
                <a:pPr>
                  <a:defRPr sz="1000" b="1" i="0" u="none" strike="noStrike" baseline="0">
                    <a:solidFill>
                      <a:srgbClr val="000000"/>
                    </a:solidFill>
                    <a:latin typeface="Arial"/>
                    <a:ea typeface="Arial"/>
                    <a:cs typeface="Arial"/>
                  </a:defRPr>
                </a:pPr>
                <a:r>
                  <a:rPr lang="en-US"/>
                  <a:t>Eluate pH </a:t>
                </a:r>
              </a:p>
            </c:rich>
          </c:tx>
          <c:layout>
            <c:manualLayout>
              <c:xMode val="edge"/>
              <c:yMode val="edge"/>
              <c:x val="1.6778567014787651E-2"/>
              <c:y val="0.35603051084890047"/>
            </c:manualLayout>
          </c:layout>
          <c:overlay val="0"/>
          <c:spPr>
            <a:noFill/>
            <a:ln w="25400">
              <a:noFill/>
            </a:ln>
          </c:spPr>
        </c:title>
        <c:numFmt formatCode="General" sourceLinked="0"/>
        <c:majorTickMark val="out"/>
        <c:minorTickMark val="in"/>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269776"/>
        <c:crossesAt val="-3"/>
        <c:crossBetween val="midCat"/>
      </c:valAx>
      <c:spPr>
        <a:solidFill>
          <a:srgbClr val="FFFFFF"/>
        </a:solidFill>
        <a:ln w="12700">
          <a:solidFill>
            <a:srgbClr val="000000"/>
          </a:solidFill>
          <a:prstDash val="solid"/>
        </a:ln>
      </c:spPr>
    </c:plotArea>
    <c:legend>
      <c:legendPos val="tr"/>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16122312748447135"/>
          <c:y val="0.65779461259420102"/>
          <c:w val="0.44568410297349842"/>
          <c:h val="0.14970097849737948"/>
        </c:manualLayout>
      </c:layout>
      <c:overlay val="1"/>
      <c:spPr>
        <a:solidFill>
          <a:sysClr val="window" lastClr="FFFFFF"/>
        </a:solidFill>
        <a:ln>
          <a:solidFill>
            <a:srgbClr val="000000"/>
          </a:solidFill>
        </a:ln>
      </c:spPr>
      <c:txPr>
        <a:bodyPr/>
        <a:lstStyle/>
        <a:p>
          <a:pPr>
            <a:defRPr sz="900"/>
          </a:pPr>
          <a:endParaRPr lang="en-US"/>
        </a:p>
      </c:txPr>
    </c:legend>
    <c:plotVisOnly val="1"/>
    <c:dispBlanksAs val="gap"/>
    <c:showDLblsOverMax val="0"/>
  </c:chart>
  <c:spPr>
    <a:solidFill>
      <a:srgbClr val="FFFFFF"/>
    </a:solid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988" r="0.7500000000000098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5848246241947"/>
          <c:y val="5.3787815996684633E-2"/>
          <c:w val="0.76981985206394943"/>
          <c:h val="0.77390290385676308"/>
        </c:manualLayout>
      </c:layout>
      <c:scatterChart>
        <c:scatterStyle val="lineMarker"/>
        <c:varyColors val="0"/>
        <c:ser>
          <c:idx val="0"/>
          <c:order val="0"/>
          <c:tx>
            <c:strRef>
              <c:f>'Extraction Summary'!$Q$11</c:f>
              <c:strCache>
                <c:ptCount val="1"/>
                <c:pt idx="0">
                  <c:v>A</c:v>
                </c:pt>
              </c:strCache>
            </c:strRef>
          </c:tx>
          <c:spPr>
            <a:ln w="15875">
              <a:solidFill>
                <a:srgbClr val="FF0000"/>
              </a:solidFill>
            </a:ln>
          </c:spPr>
          <c:marker>
            <c:symbol val="circle"/>
            <c:size val="7"/>
            <c:spPr>
              <a:solidFill>
                <a:srgbClr val="C00000"/>
              </a:solidFill>
              <a:ln>
                <a:solidFill>
                  <a:srgbClr val="000000"/>
                </a:solidFill>
                <a:prstDash val="solid"/>
              </a:ln>
            </c:spPr>
          </c:marker>
          <c:xVal>
            <c:numRef>
              <c:f>'Extraction Summary'!$R$29:$AA$29</c:f>
              <c:numCache>
                <c:formatCode>General</c:formatCode>
                <c:ptCount val="10"/>
              </c:numCache>
            </c:numRef>
          </c:xVal>
          <c:yVal>
            <c:numRef>
              <c:f>'Extraction Summary'!$R$30:$AA$30</c:f>
              <c:numCache>
                <c:formatCode>0.00</c:formatCode>
                <c:ptCount val="10"/>
              </c:numCache>
            </c:numRef>
          </c:yVal>
          <c:smooth val="0"/>
          <c:extLst>
            <c:ext xmlns:c16="http://schemas.microsoft.com/office/drawing/2014/chart" uri="{C3380CC4-5D6E-409C-BE32-E72D297353CC}">
              <c16:uniqueId val="{00000000-205C-491D-A21A-E61B875DB8A7}"/>
            </c:ext>
          </c:extLst>
        </c:ser>
        <c:ser>
          <c:idx val="1"/>
          <c:order val="1"/>
          <c:tx>
            <c:strRef>
              <c:f>'Extraction Summary'!$Q$38</c:f>
              <c:strCache>
                <c:ptCount val="1"/>
                <c:pt idx="0">
                  <c:v>B</c:v>
                </c:pt>
              </c:strCache>
            </c:strRef>
          </c:tx>
          <c:spPr>
            <a:ln w="15875">
              <a:solidFill>
                <a:srgbClr val="0000CC"/>
              </a:solidFill>
            </a:ln>
          </c:spPr>
          <c:marker>
            <c:symbol val="square"/>
            <c:size val="7"/>
            <c:spPr>
              <a:solidFill>
                <a:srgbClr val="0000CC"/>
              </a:solidFill>
              <a:ln>
                <a:solidFill>
                  <a:sysClr val="windowText" lastClr="000000"/>
                </a:solidFill>
              </a:ln>
            </c:spPr>
          </c:marker>
          <c:xVal>
            <c:numRef>
              <c:f>'Extraction Summary'!$R$56:$Z$56</c:f>
              <c:numCache>
                <c:formatCode>General</c:formatCode>
                <c:ptCount val="9"/>
              </c:numCache>
            </c:numRef>
          </c:xVal>
          <c:yVal>
            <c:numRef>
              <c:f>'Extraction Summary'!$R$57:$Z$57</c:f>
              <c:numCache>
                <c:formatCode>0.00</c:formatCode>
                <c:ptCount val="9"/>
              </c:numCache>
            </c:numRef>
          </c:yVal>
          <c:smooth val="0"/>
          <c:extLst>
            <c:ext xmlns:c16="http://schemas.microsoft.com/office/drawing/2014/chart" uri="{C3380CC4-5D6E-409C-BE32-E72D297353CC}">
              <c16:uniqueId val="{00000001-205C-491D-A21A-E61B875DB8A7}"/>
            </c:ext>
          </c:extLst>
        </c:ser>
        <c:ser>
          <c:idx val="2"/>
          <c:order val="2"/>
          <c:tx>
            <c:strRef>
              <c:f>'Extraction Summary'!$Q$65</c:f>
              <c:strCache>
                <c:ptCount val="1"/>
                <c:pt idx="0">
                  <c:v>C</c:v>
                </c:pt>
              </c:strCache>
            </c:strRef>
          </c:tx>
          <c:spPr>
            <a:ln w="15875">
              <a:solidFill>
                <a:srgbClr val="008000"/>
              </a:solidFill>
            </a:ln>
          </c:spPr>
          <c:marker>
            <c:symbol val="triangle"/>
            <c:size val="7"/>
            <c:spPr>
              <a:solidFill>
                <a:srgbClr val="008000"/>
              </a:solidFill>
              <a:ln>
                <a:solidFill>
                  <a:sysClr val="windowText" lastClr="000000"/>
                </a:solidFill>
              </a:ln>
            </c:spPr>
          </c:marker>
          <c:xVal>
            <c:numRef>
              <c:f>'Extraction Summary'!$R$83:$Z$83</c:f>
              <c:numCache>
                <c:formatCode>General</c:formatCode>
                <c:ptCount val="9"/>
              </c:numCache>
            </c:numRef>
          </c:xVal>
          <c:yVal>
            <c:numRef>
              <c:f>'Extraction Summary'!$R$84:$Z$84</c:f>
              <c:numCache>
                <c:formatCode>0.00</c:formatCode>
                <c:ptCount val="9"/>
              </c:numCache>
            </c:numRef>
          </c:yVal>
          <c:smooth val="0"/>
          <c:extLst>
            <c:ext xmlns:c16="http://schemas.microsoft.com/office/drawing/2014/chart" uri="{C3380CC4-5D6E-409C-BE32-E72D297353CC}">
              <c16:uniqueId val="{00000002-205C-491D-A21A-E61B875DB8A7}"/>
            </c:ext>
          </c:extLst>
        </c:ser>
        <c:dLbls>
          <c:showLegendKey val="0"/>
          <c:showVal val="0"/>
          <c:showCatName val="0"/>
          <c:showSerName val="0"/>
          <c:showPercent val="0"/>
          <c:showBubbleSize val="0"/>
        </c:dLbls>
        <c:axId val="-50262704"/>
        <c:axId val="-50260528"/>
      </c:scatterChart>
      <c:valAx>
        <c:axId val="-50262704"/>
        <c:scaling>
          <c:orientation val="minMax"/>
        </c:scaling>
        <c:delete val="0"/>
        <c:axPos val="b"/>
        <c:majorGridlines>
          <c:spPr>
            <a:ln w="3175">
              <a:solidFill>
                <a:sysClr val="window" lastClr="FFFFFF">
                  <a:lumMod val="85000"/>
                </a:sys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Acid Added [meq/g-dry]</a:t>
                </a:r>
              </a:p>
            </c:rich>
          </c:tx>
          <c:layout>
            <c:manualLayout>
              <c:xMode val="edge"/>
              <c:yMode val="edge"/>
              <c:x val="0.31879233405683444"/>
              <c:y val="0.9045951242994188"/>
            </c:manualLayout>
          </c:layout>
          <c:overlay val="0"/>
          <c:spPr>
            <a:noFill/>
            <a:ln w="25400">
              <a:noFill/>
            </a:ln>
          </c:spPr>
        </c:title>
        <c:numFmt formatCode="General" sourceLinked="0"/>
        <c:majorTickMark val="out"/>
        <c:minorTickMark val="in"/>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260528"/>
        <c:crossesAt val="0"/>
        <c:crossBetween val="midCat"/>
      </c:valAx>
      <c:valAx>
        <c:axId val="-50260528"/>
        <c:scaling>
          <c:orientation val="minMax"/>
        </c:scaling>
        <c:delete val="0"/>
        <c:axPos val="l"/>
        <c:majorGridlines>
          <c:spPr>
            <a:ln>
              <a:solidFill>
                <a:sysClr val="window" lastClr="FFFFFF">
                  <a:lumMod val="85000"/>
                </a:sysClr>
              </a:solidFill>
            </a:ln>
          </c:spPr>
        </c:majorGridlines>
        <c:title>
          <c:tx>
            <c:rich>
              <a:bodyPr/>
              <a:lstStyle/>
              <a:p>
                <a:pPr>
                  <a:defRPr sz="1000" b="1" i="0" u="none" strike="noStrike" baseline="0">
                    <a:solidFill>
                      <a:srgbClr val="000000"/>
                    </a:solidFill>
                    <a:latin typeface="Arial"/>
                    <a:ea typeface="Arial"/>
                    <a:cs typeface="Arial"/>
                  </a:defRPr>
                </a:pPr>
                <a:r>
                  <a:rPr lang="en-US"/>
                  <a:t>Eluate pH</a:t>
                </a:r>
              </a:p>
            </c:rich>
          </c:tx>
          <c:layout>
            <c:manualLayout>
              <c:xMode val="edge"/>
              <c:yMode val="edge"/>
              <c:x val="1.6778888554423655E-2"/>
              <c:y val="0.35318525140689294"/>
            </c:manualLayout>
          </c:layout>
          <c:overlay val="0"/>
          <c:spPr>
            <a:noFill/>
            <a:ln w="25400">
              <a:noFill/>
            </a:ln>
          </c:spPr>
        </c:title>
        <c:numFmt formatCode="General" sourceLinked="0"/>
        <c:majorTickMark val="out"/>
        <c:minorTickMark val="in"/>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262704"/>
        <c:crossesAt val="-3"/>
        <c:crossBetween val="midCat"/>
      </c:valAx>
      <c:spPr>
        <a:solidFill>
          <a:srgbClr val="FFFFFF"/>
        </a:solidFill>
        <a:ln w="12700">
          <a:solidFill>
            <a:srgbClr val="000000"/>
          </a:solidFill>
          <a:prstDash val="solid"/>
        </a:ln>
      </c:spPr>
    </c:plotArea>
    <c:legend>
      <c:legendPos val="tr"/>
      <c:layout>
        <c:manualLayout>
          <c:xMode val="edge"/>
          <c:yMode val="edge"/>
          <c:x val="0.81282056788356005"/>
          <c:y val="3.1579043885890161E-2"/>
          <c:w val="0.14029300882844234"/>
          <c:h val="0.16788983254822562"/>
        </c:manualLayout>
      </c:layout>
      <c:overlay val="1"/>
      <c:spPr>
        <a:solidFill>
          <a:sysClr val="window" lastClr="FFFFFF"/>
        </a:solidFill>
        <a:ln>
          <a:solidFill>
            <a:srgbClr val="000000"/>
          </a:solidFill>
        </a:ln>
      </c:spPr>
      <c:txPr>
        <a:bodyPr/>
        <a:lstStyle/>
        <a:p>
          <a:pPr>
            <a:defRPr sz="900"/>
          </a:pPr>
          <a:endParaRPr lang="en-US"/>
        </a:p>
      </c:txPr>
    </c:legend>
    <c:plotVisOnly val="1"/>
    <c:dispBlanksAs val="gap"/>
    <c:showDLblsOverMax val="0"/>
  </c:chart>
  <c:spPr>
    <a:solidFill>
      <a:srgbClr val="FFFFFF"/>
    </a:solid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055" r="0.750000000000010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19674424888065"/>
          <c:y val="5.6537200021394694E-2"/>
          <c:w val="0.75193883163501862"/>
          <c:h val="0.75979365611213834"/>
        </c:manualLayout>
      </c:layout>
      <c:scatterChart>
        <c:scatterStyle val="lineMarker"/>
        <c:varyColors val="0"/>
        <c:ser>
          <c:idx val="0"/>
          <c:order val="0"/>
          <c:tx>
            <c:strRef>
              <c:f>'Extraction Summary'!$Q$11</c:f>
              <c:strCache>
                <c:ptCount val="1"/>
                <c:pt idx="0">
                  <c:v>A</c:v>
                </c:pt>
              </c:strCache>
            </c:strRef>
          </c:tx>
          <c:spPr>
            <a:ln w="15875">
              <a:solidFill>
                <a:srgbClr val="FF0000"/>
              </a:solidFill>
            </a:ln>
          </c:spPr>
          <c:marker>
            <c:symbol val="circle"/>
            <c:size val="7"/>
            <c:spPr>
              <a:solidFill>
                <a:srgbClr val="C00000"/>
              </a:solidFill>
              <a:ln>
                <a:solidFill>
                  <a:srgbClr val="000000"/>
                </a:solidFill>
                <a:prstDash val="solid"/>
              </a:ln>
            </c:spPr>
          </c:marker>
          <c:xVal>
            <c:numRef>
              <c:f>'Extraction Summary'!$R$29:$AA$29</c:f>
              <c:numCache>
                <c:formatCode>General</c:formatCode>
                <c:ptCount val="10"/>
              </c:numCache>
            </c:numRef>
          </c:xVal>
          <c:yVal>
            <c:numRef>
              <c:f>'Extraction Summary'!$R$31:$AA$31</c:f>
              <c:numCache>
                <c:formatCode>General</c:formatCode>
                <c:ptCount val="10"/>
              </c:numCache>
            </c:numRef>
          </c:yVal>
          <c:smooth val="0"/>
          <c:extLst>
            <c:ext xmlns:c16="http://schemas.microsoft.com/office/drawing/2014/chart" uri="{C3380CC4-5D6E-409C-BE32-E72D297353CC}">
              <c16:uniqueId val="{00000000-765A-4CE7-BAF4-B400B3EBD758}"/>
            </c:ext>
          </c:extLst>
        </c:ser>
        <c:ser>
          <c:idx val="1"/>
          <c:order val="1"/>
          <c:tx>
            <c:strRef>
              <c:f>'Extraction Summary'!$Q$38</c:f>
              <c:strCache>
                <c:ptCount val="1"/>
                <c:pt idx="0">
                  <c:v>B</c:v>
                </c:pt>
              </c:strCache>
            </c:strRef>
          </c:tx>
          <c:spPr>
            <a:ln w="15875">
              <a:solidFill>
                <a:srgbClr val="0000CC"/>
              </a:solidFill>
            </a:ln>
          </c:spPr>
          <c:marker>
            <c:symbol val="square"/>
            <c:size val="7"/>
            <c:spPr>
              <a:solidFill>
                <a:srgbClr val="0000CC"/>
              </a:solidFill>
              <a:ln>
                <a:solidFill>
                  <a:sysClr val="windowText" lastClr="000000"/>
                </a:solidFill>
              </a:ln>
            </c:spPr>
          </c:marker>
          <c:xVal>
            <c:numRef>
              <c:f>'Extraction Summary'!$R$56:$Z$56</c:f>
              <c:numCache>
                <c:formatCode>General</c:formatCode>
                <c:ptCount val="9"/>
              </c:numCache>
            </c:numRef>
          </c:xVal>
          <c:yVal>
            <c:numRef>
              <c:f>'Extraction Summary'!$R$58:$Z$58</c:f>
              <c:numCache>
                <c:formatCode>General</c:formatCode>
                <c:ptCount val="9"/>
              </c:numCache>
            </c:numRef>
          </c:yVal>
          <c:smooth val="0"/>
          <c:extLst>
            <c:ext xmlns:c16="http://schemas.microsoft.com/office/drawing/2014/chart" uri="{C3380CC4-5D6E-409C-BE32-E72D297353CC}">
              <c16:uniqueId val="{00000001-765A-4CE7-BAF4-B400B3EBD758}"/>
            </c:ext>
          </c:extLst>
        </c:ser>
        <c:ser>
          <c:idx val="2"/>
          <c:order val="2"/>
          <c:tx>
            <c:strRef>
              <c:f>'Extraction Summary'!$Q$65</c:f>
              <c:strCache>
                <c:ptCount val="1"/>
                <c:pt idx="0">
                  <c:v>C</c:v>
                </c:pt>
              </c:strCache>
            </c:strRef>
          </c:tx>
          <c:spPr>
            <a:ln w="15875">
              <a:solidFill>
                <a:srgbClr val="008000"/>
              </a:solidFill>
            </a:ln>
          </c:spPr>
          <c:marker>
            <c:symbol val="triangle"/>
            <c:size val="7"/>
            <c:spPr>
              <a:solidFill>
                <a:srgbClr val="008000"/>
              </a:solidFill>
              <a:ln>
                <a:solidFill>
                  <a:sysClr val="windowText" lastClr="000000"/>
                </a:solidFill>
              </a:ln>
            </c:spPr>
          </c:marker>
          <c:xVal>
            <c:numRef>
              <c:f>'Extraction Summary'!$R$83:$Z$83</c:f>
              <c:numCache>
                <c:formatCode>General</c:formatCode>
                <c:ptCount val="9"/>
              </c:numCache>
            </c:numRef>
          </c:xVal>
          <c:yVal>
            <c:numRef>
              <c:f>'Extraction Summary'!$R$85:$Z$85</c:f>
              <c:numCache>
                <c:formatCode>General</c:formatCode>
                <c:ptCount val="9"/>
              </c:numCache>
            </c:numRef>
          </c:yVal>
          <c:smooth val="0"/>
          <c:extLst>
            <c:ext xmlns:c16="http://schemas.microsoft.com/office/drawing/2014/chart" uri="{C3380CC4-5D6E-409C-BE32-E72D297353CC}">
              <c16:uniqueId val="{00000002-765A-4CE7-BAF4-B400B3EBD758}"/>
            </c:ext>
          </c:extLst>
        </c:ser>
        <c:dLbls>
          <c:showLegendKey val="0"/>
          <c:showVal val="0"/>
          <c:showCatName val="0"/>
          <c:showSerName val="0"/>
          <c:showPercent val="0"/>
          <c:showBubbleSize val="0"/>
        </c:dLbls>
        <c:axId val="-50267056"/>
        <c:axId val="-50262160"/>
      </c:scatterChart>
      <c:valAx>
        <c:axId val="-50267056"/>
        <c:scaling>
          <c:orientation val="minMax"/>
        </c:scaling>
        <c:delete val="0"/>
        <c:axPos val="b"/>
        <c:majorGridlines>
          <c:spPr>
            <a:ln w="3175">
              <a:solidFill>
                <a:sysClr val="window" lastClr="FFFFFF">
                  <a:lumMod val="85000"/>
                </a:sys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Acid Added [meq/g-dry]</a:t>
                </a:r>
              </a:p>
            </c:rich>
          </c:tx>
          <c:layout>
            <c:manualLayout>
              <c:xMode val="edge"/>
              <c:yMode val="edge"/>
              <c:x val="0.31879254357009051"/>
              <c:y val="0.9045951242994188"/>
            </c:manualLayout>
          </c:layout>
          <c:overlay val="0"/>
          <c:spPr>
            <a:noFill/>
            <a:ln w="25400">
              <a:noFill/>
            </a:ln>
          </c:spPr>
        </c:title>
        <c:numFmt formatCode="General" sourceLinked="0"/>
        <c:majorTickMark val="out"/>
        <c:minorTickMark val="in"/>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262160"/>
        <c:crossesAt val="0"/>
        <c:crossBetween val="midCat"/>
      </c:valAx>
      <c:valAx>
        <c:axId val="-50262160"/>
        <c:scaling>
          <c:logBase val="10"/>
          <c:orientation val="minMax"/>
        </c:scaling>
        <c:delete val="0"/>
        <c:axPos val="l"/>
        <c:majorGridlines>
          <c:spPr>
            <a:ln>
              <a:solidFill>
                <a:sysClr val="window" lastClr="FFFFFF">
                  <a:lumMod val="85000"/>
                </a:sysClr>
              </a:solidFill>
            </a:ln>
          </c:spPr>
        </c:majorGridlines>
        <c:title>
          <c:tx>
            <c:rich>
              <a:bodyPr/>
              <a:lstStyle/>
              <a:p>
                <a:pPr>
                  <a:defRPr sz="1000" b="1" i="0" u="none" strike="noStrike" baseline="0">
                    <a:solidFill>
                      <a:srgbClr val="000000"/>
                    </a:solidFill>
                    <a:latin typeface="Arial"/>
                    <a:ea typeface="Arial"/>
                    <a:cs typeface="Arial"/>
                  </a:defRPr>
                </a:pPr>
                <a:r>
                  <a:rPr lang="en-US"/>
                  <a:t>Conductivity [mS/cm]</a:t>
                </a:r>
              </a:p>
            </c:rich>
          </c:tx>
          <c:layout>
            <c:manualLayout>
              <c:xMode val="edge"/>
              <c:yMode val="edge"/>
              <c:x val="1.6778577524435241E-2"/>
              <c:y val="0.23261034510424194"/>
            </c:manualLayout>
          </c:layout>
          <c:overlay val="0"/>
          <c:spPr>
            <a:noFill/>
            <a:ln w="25400">
              <a:noFill/>
            </a:ln>
          </c:spPr>
        </c:title>
        <c:numFmt formatCode="General" sourceLinked="0"/>
        <c:majorTickMark val="out"/>
        <c:minorTickMark val="in"/>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267056"/>
        <c:crossesAt val="-2"/>
        <c:crossBetween val="midCat"/>
      </c:valAx>
      <c:spPr>
        <a:solidFill>
          <a:srgbClr val="FFFFFF"/>
        </a:solidFill>
        <a:ln w="12700">
          <a:solidFill>
            <a:srgbClr val="000000"/>
          </a:solidFill>
          <a:prstDash val="solid"/>
        </a:ln>
      </c:spPr>
    </c:plotArea>
    <c:legend>
      <c:legendPos val="tr"/>
      <c:layout>
        <c:manualLayout>
          <c:xMode val="edge"/>
          <c:yMode val="edge"/>
          <c:x val="0.83915441176470573"/>
          <c:y val="2.1276595744680847E-2"/>
          <c:w val="0.14246323529411806"/>
          <c:h val="0.16967582509633106"/>
        </c:manualLayout>
      </c:layout>
      <c:overlay val="1"/>
      <c:spPr>
        <a:solidFill>
          <a:sysClr val="window" lastClr="FFFFFF"/>
        </a:solidFill>
        <a:ln>
          <a:solidFill>
            <a:srgbClr val="000000"/>
          </a:solidFill>
        </a:ln>
      </c:spPr>
      <c:txPr>
        <a:bodyPr/>
        <a:lstStyle/>
        <a:p>
          <a:pPr>
            <a:defRPr sz="900"/>
          </a:pPr>
          <a:endParaRPr lang="en-US"/>
        </a:p>
      </c:txPr>
    </c:legend>
    <c:plotVisOnly val="1"/>
    <c:dispBlanksAs val="gap"/>
    <c:showDLblsOverMax val="0"/>
  </c:chart>
  <c:spPr>
    <a:solidFill>
      <a:srgbClr val="FFFFFF"/>
    </a:solidFill>
    <a:ln w="9525">
      <a:solidFill>
        <a:srgbClr val="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144" r="0.75000000000001144" t="1" header="0.5" footer="0.5"/>
    <c:pageSetup/>
  </c:printSettings>
</c:chartSpace>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15240</xdr:colOff>
      <xdr:row>6</xdr:row>
      <xdr:rowOff>76200</xdr:rowOff>
    </xdr:from>
    <xdr:to>
      <xdr:col>18</xdr:col>
      <xdr:colOff>7620</xdr:colOff>
      <xdr:row>16</xdr:row>
      <xdr:rowOff>66675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101840" y="1400175"/>
          <a:ext cx="3649980" cy="16287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EPA Method 1313 LeachXS</a:t>
          </a:r>
          <a:r>
            <a:rPr lang="en-US" sz="1100" b="1" baseline="30000"/>
            <a:t>TM</a:t>
          </a:r>
          <a:r>
            <a:rPr lang="en-US" sz="1100" b="1" baseline="0"/>
            <a:t> Lite </a:t>
          </a:r>
          <a:r>
            <a:rPr lang="en-US" sz="1100" b="1"/>
            <a:t>Data Template</a:t>
          </a:r>
          <a:r>
            <a:rPr lang="en-US" sz="1100" b="1" baseline="0"/>
            <a:t>:</a:t>
          </a:r>
        </a:p>
        <a:p>
          <a:r>
            <a:rPr lang="en-US" sz="1100"/>
            <a:t>This Excel</a:t>
          </a:r>
          <a:r>
            <a:rPr lang="en-US" sz="1100" baseline="0"/>
            <a:t> workbook can be used to document and archive labortatory data and analytical results of EPA Method 1313.  </a:t>
          </a:r>
        </a:p>
        <a:p>
          <a:endParaRPr lang="en-US" sz="1100" baseline="0"/>
        </a:p>
        <a:p>
          <a:r>
            <a:rPr lang="en-US" sz="1100" baseline="0"/>
            <a:t>In addition, the date in a completed data template is formatted to be compatible with the data upload tool contained in LeachXS Lite</a:t>
          </a:r>
          <a:r>
            <a:rPr lang="en-US" sz="1100" baseline="30000"/>
            <a:t>TM</a:t>
          </a:r>
          <a:r>
            <a:rPr lang="en-US" sz="1100" baseline="0"/>
            <a:t>.  Entries shown in </a:t>
          </a:r>
          <a:r>
            <a:rPr lang="en-US" sz="1100" b="1" baseline="0">
              <a:solidFill>
                <a:srgbClr val="C00000"/>
              </a:solidFill>
            </a:rPr>
            <a:t>bold red text </a:t>
          </a:r>
          <a:r>
            <a:rPr lang="en-US" sz="1100" baseline="0"/>
            <a:t>in the "Title Sheet", "Extraction Summary" and "Analytical Data" tabs are required for a successful upload.  </a:t>
          </a:r>
          <a:endParaRPr lang="en-US" sz="1100"/>
        </a:p>
      </xdr:txBody>
    </xdr:sp>
    <xdr:clientData/>
  </xdr:twoCellAnchor>
  <xdr:twoCellAnchor>
    <xdr:from>
      <xdr:col>12</xdr:col>
      <xdr:colOff>9525</xdr:colOff>
      <xdr:row>16</xdr:row>
      <xdr:rowOff>161924</xdr:rowOff>
    </xdr:from>
    <xdr:to>
      <xdr:col>18</xdr:col>
      <xdr:colOff>1905</xdr:colOff>
      <xdr:row>40</xdr:row>
      <xdr:rowOff>9525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96125" y="3124199"/>
          <a:ext cx="3649980" cy="336232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Note for Coal Combustion Residue (CCR) Materials:</a:t>
          </a:r>
        </a:p>
        <a:p>
          <a:r>
            <a:rPr lang="en-US" sz="1100"/>
            <a:t>If the material to</a:t>
          </a:r>
          <a:r>
            <a:rPr lang="en-US" sz="1100" baseline="0"/>
            <a:t> be tested is a residual from combustion of coal, t</a:t>
          </a:r>
          <a:r>
            <a:rPr lang="en-US" sz="1100"/>
            <a:t>his </a:t>
          </a:r>
          <a:r>
            <a:rPr lang="en-US" sz="1100" baseline="0"/>
            <a:t>workbook contains a hidden tab that can be used record additional source-specific information about the CCR material and how it was produced.  </a:t>
          </a:r>
        </a:p>
        <a:p>
          <a:endParaRPr lang="en-US" sz="1100" baseline="0"/>
        </a:p>
        <a:p>
          <a:r>
            <a:rPr lang="en-US" sz="1100" baseline="0"/>
            <a:t>To unhide the "Material Classification" tab:</a:t>
          </a:r>
        </a:p>
        <a:p>
          <a:r>
            <a:rPr lang="en-US" sz="1100" baseline="0"/>
            <a:t>   ●  Hover the cursor over the "Mositure Content" tab.</a:t>
          </a:r>
        </a:p>
        <a:p>
          <a:r>
            <a:rPr lang="en-US" sz="1100" baseline="0"/>
            <a:t>   ●  Right click to open the context-sensitive menu and select "Unhide" from the menu list.</a:t>
          </a:r>
        </a:p>
        <a:p>
          <a:r>
            <a:rPr lang="en-US" sz="1100" baseline="0"/>
            <a:t>   ●  Select "Material Classification" from the list of hidden tabs and click "OK". </a:t>
          </a:r>
        </a:p>
        <a:p>
          <a:r>
            <a:rPr lang="en-US" sz="1100" baseline="0"/>
            <a:t>   ●  The "Material Classification" tab should be revealed.</a:t>
          </a:r>
        </a:p>
        <a:p>
          <a:endParaRPr lang="en-US" sz="1100" baseline="0"/>
        </a:p>
        <a:p>
          <a:r>
            <a:rPr lang="en-US" sz="1100" baseline="0"/>
            <a:t>To hide the "Material Classification" tab:</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Hover the cursor over the "Material Classification" tab.</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Right click to open the context-sensitive menu and select "Hide" from the menu list.</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The "Material Classification" tab should be hidden.</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1</xdr:row>
      <xdr:rowOff>0</xdr:rowOff>
    </xdr:from>
    <xdr:to>
      <xdr:col>10</xdr:col>
      <xdr:colOff>114300</xdr:colOff>
      <xdr:row>8</xdr:row>
      <xdr:rowOff>127000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300942" y="243417"/>
          <a:ext cx="2856441" cy="14605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Material</a:t>
          </a:r>
          <a:r>
            <a:rPr lang="en-US" sz="1100" b="1" baseline="0"/>
            <a:t> Classification Information:</a:t>
          </a:r>
        </a:p>
        <a:p>
          <a:r>
            <a:rPr lang="en-US" sz="1100"/>
            <a:t>This optional information</a:t>
          </a:r>
          <a:r>
            <a:rPr lang="en-US" sz="1100" baseline="0"/>
            <a:t> is used in LeachXS Lite to sort the database for similar materials (e.g., class F coal fly ash generated from eastern bituminuous coal at a facility using ESP particulate capture and SCR NOx control).  In future versions of this template, this page will be extended for other types of materials.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39</xdr:row>
      <xdr:rowOff>137160</xdr:rowOff>
    </xdr:from>
    <xdr:to>
      <xdr:col>10</xdr:col>
      <xdr:colOff>605790</xdr:colOff>
      <xdr:row>44</xdr:row>
      <xdr:rowOff>60960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89585" y="7703820"/>
          <a:ext cx="5495925" cy="8382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a:t>
          </a:r>
          <a:r>
            <a:rPr lang="en-US" sz="1200" b="1" baseline="0">
              <a:solidFill>
                <a:sysClr val="windowText" lastClr="000000"/>
              </a:solidFill>
            </a:rPr>
            <a:t> 6</a:t>
          </a:r>
          <a:r>
            <a:rPr lang="en-US" sz="1200" b="1">
              <a:solidFill>
                <a:sysClr val="windowText" lastClr="000000"/>
              </a:solidFill>
            </a:rPr>
            <a:t>:</a:t>
          </a:r>
          <a:r>
            <a:rPr lang="en-US" sz="1200">
              <a:solidFill>
                <a:sysClr val="windowText" lastClr="000000"/>
              </a:solidFill>
            </a:rPr>
            <a:t> </a:t>
          </a:r>
          <a:r>
            <a:rPr lang="en-US" sz="1200" i="1" baseline="0">
              <a:solidFill>
                <a:sysClr val="windowText" lastClr="000000"/>
              </a:solidFill>
            </a:rPr>
            <a:t>Moisture Content (MC)</a:t>
          </a:r>
          <a:r>
            <a:rPr lang="en-US" sz="1200" baseline="0">
              <a:solidFill>
                <a:sysClr val="windowText" lastClr="000000"/>
              </a:solidFill>
            </a:rPr>
            <a:t> and </a:t>
          </a:r>
          <a:r>
            <a:rPr lang="en-US" sz="1200" i="1" baseline="0">
              <a:solidFill>
                <a:sysClr val="windowText" lastClr="000000"/>
              </a:solidFill>
            </a:rPr>
            <a:t>Solids Content (SC)</a:t>
          </a:r>
          <a:r>
            <a:rPr lang="en-US" sz="1200" baseline="0">
              <a:solidFill>
                <a:sysClr val="windowText" lastClr="000000"/>
              </a:solidFill>
            </a:rPr>
            <a:t> for each dish and the mean values over multiple dishes are calculated automatically.  The </a:t>
          </a:r>
          <a:r>
            <a:rPr lang="en-US" sz="1200" i="1" baseline="0">
              <a:solidFill>
                <a:sysClr val="windowText" lastClr="000000"/>
              </a:solidFill>
            </a:rPr>
            <a:t>Mean SC</a:t>
          </a:r>
          <a:r>
            <a:rPr lang="en-US" sz="1200" baseline="0">
              <a:solidFill>
                <a:sysClr val="windowText" lastClr="000000"/>
              </a:solidFill>
            </a:rPr>
            <a:t> cell may be linked to the solids content cells in "Pre-Test" and/or "Lab Extractions" tabs.  Alternately,  the value shown in for </a:t>
          </a:r>
          <a:r>
            <a:rPr lang="en-US" sz="1200" i="1" baseline="0">
              <a:solidFill>
                <a:sysClr val="windowText" lastClr="000000"/>
              </a:solidFill>
            </a:rPr>
            <a:t>Mean SC</a:t>
          </a:r>
          <a:r>
            <a:rPr lang="en-US" sz="1200" baseline="0">
              <a:solidFill>
                <a:sysClr val="windowText" lastClr="000000"/>
              </a:solidFill>
            </a:rPr>
            <a:t> may be entered into these tabs.</a:t>
          </a:r>
          <a:endParaRPr lang="en-US" sz="1200">
            <a:solidFill>
              <a:sysClr val="windowText" lastClr="000000"/>
            </a:solidFill>
          </a:endParaRPr>
        </a:p>
      </xdr:txBody>
    </xdr:sp>
    <xdr:clientData/>
  </xdr:twoCellAnchor>
  <xdr:twoCellAnchor>
    <xdr:from>
      <xdr:col>2</xdr:col>
      <xdr:colOff>1905</xdr:colOff>
      <xdr:row>22</xdr:row>
      <xdr:rowOff>106680</xdr:rowOff>
    </xdr:from>
    <xdr:to>
      <xdr:col>11</xdr:col>
      <xdr:colOff>1905</xdr:colOff>
      <xdr:row>24</xdr:row>
      <xdr:rowOff>167640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04825" y="4320540"/>
          <a:ext cx="5486400" cy="44196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2</a:t>
          </a:r>
          <a:r>
            <a:rPr lang="en-US" sz="1200">
              <a:solidFill>
                <a:sysClr val="windowText" lastClr="000000"/>
              </a:solidFill>
            </a:rPr>
            <a:t>: </a:t>
          </a:r>
          <a:r>
            <a:rPr lang="en-US" sz="1200" baseline="0">
              <a:solidFill>
                <a:sysClr val="windowText" lastClr="000000"/>
              </a:solidFill>
            </a:rPr>
            <a:t>Verify the current test replicate code or enter a new code.  Enter the name or initials of the technician conducting the test. </a:t>
          </a:r>
          <a:endParaRPr lang="en-US" sz="1200">
            <a:solidFill>
              <a:sysClr val="windowText" lastClr="000000"/>
            </a:solidFill>
          </a:endParaRPr>
        </a:p>
      </xdr:txBody>
    </xdr:sp>
    <xdr:clientData/>
  </xdr:twoCellAnchor>
  <xdr:twoCellAnchor>
    <xdr:from>
      <xdr:col>2</xdr:col>
      <xdr:colOff>0</xdr:colOff>
      <xdr:row>25</xdr:row>
      <xdr:rowOff>40004</xdr:rowOff>
    </xdr:from>
    <xdr:to>
      <xdr:col>11</xdr:col>
      <xdr:colOff>0</xdr:colOff>
      <xdr:row>30</xdr:row>
      <xdr:rowOff>129540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02920" y="4817744"/>
          <a:ext cx="5486400" cy="100393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3</a:t>
          </a:r>
          <a:r>
            <a:rPr lang="en-US" sz="1200">
              <a:solidFill>
                <a:sysClr val="windowText" lastClr="000000"/>
              </a:solidFill>
            </a:rPr>
            <a:t>: Measure and record</a:t>
          </a:r>
          <a:r>
            <a:rPr lang="en-US" sz="1200" baseline="0">
              <a:solidFill>
                <a:sysClr val="windowText" lastClr="000000"/>
              </a:solidFill>
            </a:rPr>
            <a:t> the mass of an empty drying or suitable weighing dish.  Add 5-10 g of "wet" sample (e.g., "as received" or "as tested" material) to the dish.  Measure and record the mass of the dish plus "wet" sample.  Record date and time of this measurement.  Place dish and sample into over at 105±5 </a:t>
          </a:r>
          <a:r>
            <a:rPr lang="en-US" sz="1200" baseline="30000">
              <a:solidFill>
                <a:sysClr val="windowText" lastClr="000000"/>
              </a:solidFill>
            </a:rPr>
            <a:t>o</a:t>
          </a:r>
          <a:r>
            <a:rPr lang="en-US" sz="1200" baseline="0">
              <a:solidFill>
                <a:sysClr val="windowText" lastClr="000000"/>
              </a:solidFill>
            </a:rPr>
            <a:t>C for a minimum of 24 hr.  Repeat Step 2 for up to two replicate dishes to improve the mean value.</a:t>
          </a:r>
          <a:endParaRPr lang="en-US" sz="1200">
            <a:solidFill>
              <a:sysClr val="windowText" lastClr="000000"/>
            </a:solidFill>
          </a:endParaRPr>
        </a:p>
      </xdr:txBody>
    </xdr:sp>
    <xdr:clientData/>
  </xdr:twoCellAnchor>
  <xdr:twoCellAnchor>
    <xdr:from>
      <xdr:col>2</xdr:col>
      <xdr:colOff>0</xdr:colOff>
      <xdr:row>30</xdr:row>
      <xdr:rowOff>182878</xdr:rowOff>
    </xdr:from>
    <xdr:to>
      <xdr:col>11</xdr:col>
      <xdr:colOff>0</xdr:colOff>
      <xdr:row>35</xdr:row>
      <xdr:rowOff>99060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502920" y="5875018"/>
          <a:ext cx="5486400" cy="83058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4</a:t>
          </a:r>
          <a:r>
            <a:rPr lang="en-US" sz="1200">
              <a:solidFill>
                <a:sysClr val="windowText" lastClr="000000"/>
              </a:solidFill>
            </a:rPr>
            <a:t>: Remove dish(es) with sample from oven and allow </a:t>
          </a:r>
          <a:r>
            <a:rPr lang="en-US" sz="1200" baseline="0">
              <a:solidFill>
                <a:sysClr val="windowText" lastClr="000000"/>
              </a:solidFill>
            </a:rPr>
            <a:t>to cool to room temperature in a desiccator.  </a:t>
          </a:r>
          <a:r>
            <a:rPr lang="en-US" sz="1200">
              <a:solidFill>
                <a:sysClr val="windowText" lastClr="000000"/>
              </a:solidFill>
            </a:rPr>
            <a:t>Measure and record</a:t>
          </a:r>
          <a:r>
            <a:rPr lang="en-US" sz="1200" baseline="0">
              <a:solidFill>
                <a:sysClr val="windowText" lastClr="000000"/>
              </a:solidFill>
            </a:rPr>
            <a:t> the mass of the dish(es) and dry sample.  Record the date and time of this measurement.  Place the dish(es) back into the oven for at least another 24-hr period.</a:t>
          </a:r>
          <a:endParaRPr lang="en-US" sz="1200">
            <a:solidFill>
              <a:sysClr val="windowText" lastClr="000000"/>
            </a:solidFill>
          </a:endParaRPr>
        </a:p>
      </xdr:txBody>
    </xdr:sp>
    <xdr:clientData/>
  </xdr:twoCellAnchor>
  <xdr:twoCellAnchor>
    <xdr:from>
      <xdr:col>2</xdr:col>
      <xdr:colOff>0</xdr:colOff>
      <xdr:row>35</xdr:row>
      <xdr:rowOff>175262</xdr:rowOff>
    </xdr:from>
    <xdr:to>
      <xdr:col>10</xdr:col>
      <xdr:colOff>600075</xdr:colOff>
      <xdr:row>39</xdr:row>
      <xdr:rowOff>76200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2920" y="6781802"/>
          <a:ext cx="5476875" cy="66293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5</a:t>
          </a:r>
          <a:r>
            <a:rPr lang="en-US" sz="1200">
              <a:solidFill>
                <a:sysClr val="windowText" lastClr="000000"/>
              </a:solidFill>
            </a:rPr>
            <a:t>: Repeat</a:t>
          </a:r>
          <a:r>
            <a:rPr lang="en-US" sz="1200" baseline="0">
              <a:solidFill>
                <a:sysClr val="windowText" lastClr="000000"/>
              </a:solidFill>
            </a:rPr>
            <a:t> cooling and measurement procedure as shown in Step 3 until constant mass of the dish and sample is acheived (±0.01 g).  Record this final mass as </a:t>
          </a:r>
          <a:r>
            <a:rPr lang="en-US" sz="1200" i="1" baseline="0">
              <a:solidFill>
                <a:sysClr val="windowText" lastClr="000000"/>
              </a:solidFill>
            </a:rPr>
            <a:t>Check (Dish + "Dry" Sample)</a:t>
          </a:r>
          <a:r>
            <a:rPr lang="en-US" sz="1200" baseline="0">
              <a:solidFill>
                <a:sysClr val="windowText" lastClr="000000"/>
              </a:solidFill>
            </a:rPr>
            <a:t> and record the date and time.  Discard the sample(s).  </a:t>
          </a:r>
          <a:endParaRPr lang="en-US" sz="1200">
            <a:solidFill>
              <a:sysClr val="windowText" lastClr="000000"/>
            </a:solidFill>
          </a:endParaRPr>
        </a:p>
      </xdr:txBody>
    </xdr:sp>
    <xdr:clientData/>
  </xdr:twoCellAnchor>
  <xdr:twoCellAnchor>
    <xdr:from>
      <xdr:col>1</xdr:col>
      <xdr:colOff>243840</xdr:colOff>
      <xdr:row>20</xdr:row>
      <xdr:rowOff>160020</xdr:rowOff>
    </xdr:from>
    <xdr:to>
      <xdr:col>10</xdr:col>
      <xdr:colOff>601980</xdr:colOff>
      <xdr:row>22</xdr:row>
      <xdr:rowOff>38100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95300" y="3977640"/>
          <a:ext cx="5486400" cy="2743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Verify the project &amp; </a:t>
          </a:r>
          <a:r>
            <a:rPr lang="en-US" sz="1200" baseline="0">
              <a:solidFill>
                <a:sysClr val="windowText" lastClr="000000"/>
              </a:solidFill>
            </a:rPr>
            <a:t>material codes (auto-inserted from the "Title Sheet" tab).  </a:t>
          </a:r>
          <a:endParaRPr lang="en-US" sz="1200">
            <a:solidFill>
              <a:sysClr val="windowText" lastClr="000000"/>
            </a:solidFill>
          </a:endParaRPr>
        </a:p>
      </xdr:txBody>
    </xdr:sp>
    <xdr:clientData/>
  </xdr:twoCellAnchor>
  <xdr:twoCellAnchor>
    <xdr:from>
      <xdr:col>1</xdr:col>
      <xdr:colOff>228600</xdr:colOff>
      <xdr:row>3</xdr:row>
      <xdr:rowOff>76200</xdr:rowOff>
    </xdr:from>
    <xdr:to>
      <xdr:col>10</xdr:col>
      <xdr:colOff>586740</xdr:colOff>
      <xdr:row>20</xdr:row>
      <xdr:rowOff>38100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80060" y="723900"/>
          <a:ext cx="5486400" cy="332994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Moisture Content</a:t>
          </a:r>
          <a:r>
            <a:rPr lang="en-US" sz="1200" b="1" baseline="0"/>
            <a:t> Calculation:</a:t>
          </a:r>
        </a:p>
        <a:p>
          <a:r>
            <a:rPr lang="en-US" sz="1200"/>
            <a:t>This sheet</a:t>
          </a:r>
          <a:r>
            <a:rPr lang="en-US" sz="1200" baseline="0"/>
            <a:t> may be used to calculate the </a:t>
          </a:r>
          <a:r>
            <a:rPr lang="en-US" sz="1200"/>
            <a:t>moistur</a:t>
          </a:r>
          <a:r>
            <a:rPr lang="en-US" sz="1200" baseline="0"/>
            <a:t>e content (wet basis) and solids content of a material.  These data are used to normalize the release of constituents to the dry mass of the material.  This analysis might be conducted several times during material characterization including on the "as received" material, on the "as tested" material, and as a check if it is suspected that the sample changed between leaching test replicates. </a:t>
          </a:r>
        </a:p>
        <a:p>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Notes:</a:t>
          </a:r>
          <a:r>
            <a:rPr lang="en-US" sz="1100" baseline="0">
              <a:solidFill>
                <a:schemeClr val="dk1"/>
              </a:solidFill>
              <a:effectLst/>
              <a:latin typeface="+mn-lt"/>
              <a:ea typeface="+mn-ea"/>
              <a:cs typeface="+mn-cs"/>
            </a:rPr>
            <a:t>  </a:t>
          </a:r>
          <a:endParaRPr lang="en-US">
            <a:effectLst/>
          </a:endParaRPr>
        </a:p>
        <a:p>
          <a:r>
            <a:rPr lang="en-US" sz="1100" baseline="0"/>
            <a:t>1)  Three data entry areas (i.e., the grey background sections to the right) are included on this sheet.  These may be used, for example, for 3 material replicates separated from a bulk sample or for several trials of one sample material.  Additional data entry areas may be created as needed using the copy and paste options in Excel.</a:t>
          </a:r>
        </a:p>
        <a:p>
          <a:endParaRPr lang="en-US" sz="1200" baseline="0"/>
        </a:p>
        <a:p>
          <a:r>
            <a:rPr lang="en-US" sz="1100" u="none" baseline="0"/>
            <a:t>2)  </a:t>
          </a:r>
          <a:r>
            <a:rPr lang="en-US" sz="1100" i="0" baseline="0"/>
            <a:t>Moisture Content </a:t>
          </a:r>
          <a:r>
            <a:rPr lang="en-US" sz="1100" baseline="0"/>
            <a:t>is a commonly conducted procedure, but the reported value can lead to confusion if the basis of the reported value calculation is not reported (e.g., wet mass or dry mass basis).  Since </a:t>
          </a:r>
          <a:r>
            <a:rPr lang="en-US" sz="1100" i="1" baseline="0"/>
            <a:t>Solids Content [g-dry/g]</a:t>
          </a:r>
          <a:r>
            <a:rPr lang="en-US" sz="1100" baseline="0"/>
            <a:t> is defined only on the basis of "wet" mass, it is used in this workbook to adjust between dry mass and "as tested" sample mass. </a:t>
          </a:r>
          <a:endParaRPr lang="en-US" sz="1100"/>
        </a:p>
      </xdr:txBody>
    </xdr:sp>
    <xdr:clientData/>
  </xdr:twoCellAnchor>
  <xdr:twoCellAnchor>
    <xdr:from>
      <xdr:col>0</xdr:col>
      <xdr:colOff>19050</xdr:colOff>
      <xdr:row>0</xdr:row>
      <xdr:rowOff>0</xdr:rowOff>
    </xdr:from>
    <xdr:to>
      <xdr:col>0</xdr:col>
      <xdr:colOff>428625</xdr:colOff>
      <xdr:row>43</xdr:row>
      <xdr:rowOff>142875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9050" y="0"/>
          <a:ext cx="409575" cy="8610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352425</xdr:colOff>
      <xdr:row>28</xdr:row>
      <xdr:rowOff>28575</xdr:rowOff>
    </xdr:from>
    <xdr:to>
      <xdr:col>20</xdr:col>
      <xdr:colOff>396240</xdr:colOff>
      <xdr:row>45</xdr:row>
      <xdr:rowOff>0</xdr:rowOff>
    </xdr:to>
    <xdr:graphicFrame macro="">
      <xdr:nvGraphicFramePr>
        <xdr:cNvPr id="3309" name="Chart 16">
          <a:extLst>
            <a:ext uri="{FF2B5EF4-FFF2-40B4-BE49-F238E27FC236}">
              <a16:creationId xmlns:a16="http://schemas.microsoft.com/office/drawing/2014/main" id="{00000000-0008-0000-0300-0000E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83820</xdr:rowOff>
    </xdr:from>
    <xdr:to>
      <xdr:col>11</xdr:col>
      <xdr:colOff>7620</xdr:colOff>
      <xdr:row>29</xdr:row>
      <xdr:rowOff>22860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502920" y="716280"/>
          <a:ext cx="5577840" cy="523494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Pre-Test</a:t>
          </a:r>
          <a:r>
            <a:rPr lang="en-US" sz="1200" b="1" baseline="0"/>
            <a:t> Titration Curve:</a:t>
          </a:r>
        </a:p>
        <a:p>
          <a:r>
            <a:rPr lang="en-US" sz="1200"/>
            <a:t>This worksheet </a:t>
          </a:r>
          <a:r>
            <a:rPr lang="en-US" sz="1200" baseline="0"/>
            <a:t>may be used to determine the titration curve prior to conducting the test and collecting eluates. The titration curves is used to determine the amount of acid or base that is required to achieve a final pH within each target pH range as shown in Table 5 of Method 1313. </a:t>
          </a:r>
        </a:p>
        <a:p>
          <a:endParaRPr lang="en-US" sz="1200" baseline="0"/>
        </a:p>
        <a:p>
          <a:r>
            <a:rPr lang="en-US" sz="1200" baseline="0"/>
            <a:t>This worksheet will calculate the extraction recipe for a total of 10 trail extractions of the material and will plot the recorded pH values as a function of the acid added to the extraction (based additions are plotted as acid additions &lt; 0).  The table at the lower right of the worksheet may be used to estimate the amount of acid or base that is required for each target pH.</a:t>
          </a:r>
        </a:p>
        <a:p>
          <a:endParaRPr lang="en-US" sz="1200" baseline="0"/>
        </a:p>
        <a:p>
          <a:r>
            <a:rPr lang="en-US" sz="1100" u="sng" baseline="0"/>
            <a:t>Notes:</a:t>
          </a:r>
          <a:r>
            <a:rPr lang="en-US" sz="1100" baseline="0"/>
            <a:t>  </a:t>
          </a:r>
        </a:p>
        <a:p>
          <a:r>
            <a:rPr lang="en-US" sz="1100" baseline="0"/>
            <a:t>1)  During the pre-test, eluates are typically discarded and only the eluate pH is used to determine the material specific titration curve.  However, since the procedure and test conditions for the pre-test (e.g., L/S and contact time) are the same as for the eluate collection portion of the method in the "Lab Extractions" tab, any pre-test extractions with eluate pH falling within a target pH range may be saved and preserved for chemical analysis as lab extraction eluates.  If this is done, the extraction setup data must be transferred to the "Lab Extraction" tab.  In addition, the eluate conductivity (EC) and optional oxidation-reduction potential (ORP) should be measured and recorded in the "Lab Extractions" tab.  </a:t>
          </a:r>
        </a:p>
        <a:p>
          <a:endParaRPr lang="en-US" sz="1100" baseline="0"/>
        </a:p>
        <a:p>
          <a:r>
            <a:rPr lang="en-US" sz="1100" baseline="0"/>
            <a:t>2)  The natural pH (i.e., the eluate pH at L/S of 10 mL/g-dry when no acid or base is added) should always be tested and recorded.</a:t>
          </a:r>
        </a:p>
        <a:p>
          <a:endParaRPr lang="en-US" sz="1100" baseline="0"/>
        </a:p>
        <a:p>
          <a:r>
            <a:rPr lang="en-US" sz="1100" baseline="0"/>
            <a:t>3)  Preparation of this pre-test titration curve is not mandatory as prior knowledge of the material response to acid/base addition may be known.  </a:t>
          </a:r>
          <a:r>
            <a:rPr lang="en-US" sz="1100" baseline="0">
              <a:solidFill>
                <a:schemeClr val="dk1"/>
              </a:solidFill>
              <a:effectLst/>
              <a:latin typeface="+mn-lt"/>
              <a:ea typeface="+mn-ea"/>
              <a:cs typeface="+mn-cs"/>
            </a:rPr>
            <a:t>If prior knowledge of the material titration curve is known (e.g., from characterization on a replicate sample from the same source), this sheet may be skipped.  </a:t>
          </a:r>
          <a:endParaRPr lang="en-US" sz="1100"/>
        </a:p>
      </xdr:txBody>
    </xdr:sp>
    <xdr:clientData/>
  </xdr:twoCellAnchor>
  <xdr:twoCellAnchor editAs="oneCell">
    <xdr:from>
      <xdr:col>35</xdr:col>
      <xdr:colOff>0</xdr:colOff>
      <xdr:row>2</xdr:row>
      <xdr:rowOff>0</xdr:rowOff>
    </xdr:from>
    <xdr:to>
      <xdr:col>44</xdr:col>
      <xdr:colOff>411480</xdr:colOff>
      <xdr:row>13</xdr:row>
      <xdr:rowOff>180975</xdr:rowOff>
    </xdr:to>
    <xdr:pic>
      <xdr:nvPicPr>
        <xdr:cNvPr id="15" name="Picture 14">
          <a:extLst>
            <a:ext uri="{FF2B5EF4-FFF2-40B4-BE49-F238E27FC236}">
              <a16:creationId xmlns:a16="http://schemas.microsoft.com/office/drawing/2014/main" id="{00000000-0008-0000-0300-00000F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282" b="-2766"/>
        <a:stretch/>
      </xdr:blipFill>
      <xdr:spPr bwMode="auto">
        <a:xfrm>
          <a:off x="12001500" y="428625"/>
          <a:ext cx="5983605" cy="2286000"/>
        </a:xfrm>
        <a:prstGeom prst="rect">
          <a:avLst/>
        </a:prstGeom>
        <a:solidFill>
          <a:schemeClr val="bg2"/>
        </a:solidFill>
      </xdr:spPr>
    </xdr:pic>
    <xdr:clientData/>
  </xdr:twoCellAnchor>
  <xdr:twoCellAnchor>
    <xdr:from>
      <xdr:col>2</xdr:col>
      <xdr:colOff>0</xdr:colOff>
      <xdr:row>30</xdr:row>
      <xdr:rowOff>0</xdr:rowOff>
    </xdr:from>
    <xdr:to>
      <xdr:col>10</xdr:col>
      <xdr:colOff>594360</xdr:colOff>
      <xdr:row>31</xdr:row>
      <xdr:rowOff>91440</xdr:rowOff>
    </xdr:to>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502920" y="6111240"/>
          <a:ext cx="5554980" cy="2743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Verify the project &amp; </a:t>
          </a:r>
          <a:r>
            <a:rPr lang="en-US" sz="1200" baseline="0">
              <a:solidFill>
                <a:sysClr val="windowText" lastClr="000000"/>
              </a:solidFill>
            </a:rPr>
            <a:t>material codes (auto-inserted from the "Title Sheet" tab).  </a:t>
          </a:r>
          <a:endParaRPr lang="en-US" sz="1200">
            <a:solidFill>
              <a:sysClr val="windowText" lastClr="000000"/>
            </a:solidFill>
          </a:endParaRPr>
        </a:p>
      </xdr:txBody>
    </xdr:sp>
    <xdr:clientData/>
  </xdr:twoCellAnchor>
  <xdr:twoCellAnchor>
    <xdr:from>
      <xdr:col>2</xdr:col>
      <xdr:colOff>0</xdr:colOff>
      <xdr:row>32</xdr:row>
      <xdr:rowOff>0</xdr:rowOff>
    </xdr:from>
    <xdr:to>
      <xdr:col>11</xdr:col>
      <xdr:colOff>0</xdr:colOff>
      <xdr:row>59</xdr:row>
      <xdr:rowOff>114300</xdr:rowOff>
    </xdr:to>
    <xdr:sp macro="" textlink="">
      <xdr:nvSpPr>
        <xdr:cNvPr id="31" name="TextBox 30">
          <a:extLst>
            <a:ext uri="{FF2B5EF4-FFF2-40B4-BE49-F238E27FC236}">
              <a16:creationId xmlns:a16="http://schemas.microsoft.com/office/drawing/2014/main" id="{00000000-0008-0000-0300-00001F000000}"/>
            </a:ext>
          </a:extLst>
        </xdr:cNvPr>
        <xdr:cNvSpPr txBox="1"/>
      </xdr:nvSpPr>
      <xdr:spPr>
        <a:xfrm>
          <a:off x="502920" y="6477000"/>
          <a:ext cx="5570220" cy="505968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a:t>
          </a:r>
          <a:r>
            <a:rPr lang="en-US" sz="1200" baseline="0">
              <a:solidFill>
                <a:schemeClr val="dk1"/>
              </a:solidFill>
              <a:effectLst/>
              <a:latin typeface="+mn-lt"/>
              <a:ea typeface="+mn-ea"/>
              <a:cs typeface="+mn-cs"/>
            </a:rPr>
            <a:t>Enter the name or initials of the technician conducting the test.  </a:t>
          </a:r>
          <a:r>
            <a:rPr lang="en-US" sz="1200" baseline="0">
              <a:solidFill>
                <a:sysClr val="windowText" lastClr="000000"/>
              </a:solidFill>
            </a:rPr>
            <a:t>In order to calculate the extraction recipe for each pre-test position (e.g., P01 thru P10), enter the following information:</a:t>
          </a:r>
        </a:p>
        <a:p>
          <a:endParaRPr lang="en-US" sz="1200" baseline="0">
            <a:solidFill>
              <a:sysClr val="windowText" lastClr="000000"/>
            </a:solidFill>
          </a:endParaRPr>
        </a:p>
        <a:p>
          <a:r>
            <a:rPr lang="en-US" sz="1200" baseline="0">
              <a:solidFill>
                <a:sysClr val="windowText" lastClr="000000"/>
              </a:solidFill>
            </a:rPr>
            <a:t>     </a:t>
          </a:r>
          <a:r>
            <a:rPr lang="en-US" sz="1200" i="1" baseline="0">
              <a:solidFill>
                <a:sysClr val="windowText" lastClr="000000"/>
              </a:solidFill>
            </a:rPr>
            <a:t>Particle size (85 wt% less than)</a:t>
          </a:r>
          <a:r>
            <a:rPr lang="en-US" sz="1200" baseline="0">
              <a:solidFill>
                <a:sysClr val="windowText" lastClr="000000"/>
              </a:solidFill>
            </a:rPr>
            <a:t>    [see </a:t>
          </a:r>
          <a:r>
            <a:rPr lang="en-US" sz="1200" b="1" baseline="0">
              <a:solidFill>
                <a:sysClr val="windowText" lastClr="000000"/>
              </a:solidFill>
            </a:rPr>
            <a:t>Table 1</a:t>
          </a:r>
          <a:r>
            <a:rPr lang="en-US" sz="1200" baseline="0">
              <a:solidFill>
                <a:sysClr val="windowText" lastClr="000000"/>
              </a:solidFill>
            </a:rPr>
            <a:t> to the right] </a:t>
          </a:r>
        </a:p>
        <a:p>
          <a:r>
            <a:rPr lang="en-US" sz="1200" baseline="0">
              <a:solidFill>
                <a:sysClr val="windowText" lastClr="000000"/>
              </a:solidFill>
            </a:rPr>
            <a:t>     </a:t>
          </a:r>
          <a:r>
            <a:rPr lang="en-US" sz="1200" i="1" baseline="0">
              <a:solidFill>
                <a:sysClr val="windowText" lastClr="000000"/>
              </a:solidFill>
            </a:rPr>
            <a:t>Solids Content </a:t>
          </a:r>
          <a:r>
            <a:rPr lang="en-US" sz="1200" baseline="0">
              <a:solidFill>
                <a:sysClr val="windowText" lastClr="000000"/>
              </a:solidFill>
            </a:rPr>
            <a:t>	           [linked or copied from "Moisture Content" page]</a:t>
          </a:r>
        </a:p>
        <a:p>
          <a:r>
            <a:rPr lang="en-US" sz="1200" baseline="0">
              <a:solidFill>
                <a:sysClr val="windowText" lastClr="000000"/>
              </a:solidFill>
            </a:rPr>
            <a:t>     </a:t>
          </a:r>
          <a:r>
            <a:rPr lang="en-US" sz="1200" i="1" baseline="0">
              <a:solidFill>
                <a:sysClr val="windowText" lastClr="000000"/>
              </a:solidFill>
            </a:rPr>
            <a:t>Acid Type</a:t>
          </a:r>
          <a:r>
            <a:rPr lang="en-US" sz="1200" baseline="0">
              <a:solidFill>
                <a:sysClr val="windowText" lastClr="000000"/>
              </a:solidFill>
            </a:rPr>
            <a:t>		           [selected from drop down menu]</a:t>
          </a:r>
        </a:p>
        <a:p>
          <a:r>
            <a:rPr lang="en-US" sz="1200" baseline="0">
              <a:solidFill>
                <a:sysClr val="windowText" lastClr="000000"/>
              </a:solidFill>
            </a:rPr>
            <a:t>     </a:t>
          </a:r>
          <a:r>
            <a:rPr lang="en-US" sz="1200" i="1" baseline="0">
              <a:solidFill>
                <a:sysClr val="windowText" lastClr="000000"/>
              </a:solidFill>
            </a:rPr>
            <a:t>Acid Normality (meq/mL)</a:t>
          </a:r>
        </a:p>
        <a:p>
          <a:r>
            <a:rPr lang="en-US" sz="1200" baseline="0">
              <a:solidFill>
                <a:sysClr val="windowText" lastClr="000000"/>
              </a:solidFill>
            </a:rPr>
            <a:t>     </a:t>
          </a:r>
          <a:r>
            <a:rPr lang="en-US" sz="1200" i="1" baseline="0">
              <a:solidFill>
                <a:sysClr val="windowText" lastClr="000000"/>
              </a:solidFill>
            </a:rPr>
            <a:t>Base Type</a:t>
          </a:r>
          <a:r>
            <a:rPr lang="en-US" sz="1200" baseline="0">
              <a:solidFill>
                <a:sysClr val="windowText" lastClr="000000"/>
              </a:solidFill>
            </a:rPr>
            <a:t>		           [selected from drop down menu]</a:t>
          </a:r>
        </a:p>
        <a:p>
          <a:r>
            <a:rPr lang="en-US" sz="1200" baseline="0">
              <a:solidFill>
                <a:sysClr val="windowText" lastClr="000000"/>
              </a:solidFill>
            </a:rPr>
            <a:t>     </a:t>
          </a:r>
          <a:r>
            <a:rPr lang="en-US" sz="1200" i="1" baseline="0">
              <a:solidFill>
                <a:sysClr val="windowText" lastClr="000000"/>
              </a:solidFill>
            </a:rPr>
            <a:t>Base Normality (meq/mL)</a:t>
          </a:r>
        </a:p>
        <a:p>
          <a:r>
            <a:rPr lang="en-US" sz="1200" i="1" baseline="0">
              <a:solidFill>
                <a:sysClr val="windowText" lastClr="000000"/>
              </a:solidFill>
            </a:rPr>
            <a:t>     Temperature</a:t>
          </a:r>
        </a:p>
        <a:p>
          <a:endParaRPr lang="en-US" sz="1200" baseline="0">
            <a:solidFill>
              <a:sysClr val="windowText" lastClr="000000"/>
            </a:solidFill>
          </a:endParaRPr>
        </a:p>
        <a:p>
          <a:r>
            <a:rPr lang="en-US" sz="1100" u="sng" baseline="0">
              <a:solidFill>
                <a:sysClr val="windowText" lastClr="000000"/>
              </a:solidFill>
            </a:rPr>
            <a:t>Notes:</a:t>
          </a:r>
          <a:r>
            <a:rPr lang="en-US" sz="1100" baseline="0">
              <a:solidFill>
                <a:sysClr val="windowText" lastClr="000000"/>
              </a:solidFill>
            </a:rPr>
            <a:t> </a:t>
          </a:r>
        </a:p>
        <a:p>
          <a:r>
            <a:rPr lang="en-US" sz="1100" baseline="0">
              <a:solidFill>
                <a:sysClr val="windowText" lastClr="000000"/>
              </a:solidFill>
            </a:rPr>
            <a:t>4) Entering a </a:t>
          </a:r>
          <a:r>
            <a:rPr lang="en-US" sz="1100" i="1" baseline="0">
              <a:solidFill>
                <a:sysClr val="windowText" lastClr="000000"/>
              </a:solidFill>
            </a:rPr>
            <a:t>Particle Size</a:t>
          </a:r>
          <a:r>
            <a:rPr lang="en-US" sz="1100" i="0" baseline="0">
              <a:solidFill>
                <a:sysClr val="windowText" lastClr="000000"/>
              </a:solidFill>
            </a:rPr>
            <a:t> value from Table 1</a:t>
          </a:r>
          <a:r>
            <a:rPr lang="en-US" sz="1100" baseline="0">
              <a:solidFill>
                <a:sysClr val="windowText" lastClr="000000"/>
              </a:solidFill>
            </a:rPr>
            <a:t> will automatically populate of the </a:t>
          </a:r>
          <a:r>
            <a:rPr lang="en-US" sz="1100" i="1" baseline="0">
              <a:solidFill>
                <a:sysClr val="windowText" lastClr="000000"/>
              </a:solidFill>
            </a:rPr>
            <a:t>Dry Equivalent Mass</a:t>
          </a:r>
          <a:r>
            <a:rPr lang="en-US" sz="1100" i="0" baseline="0">
              <a:solidFill>
                <a:sysClr val="windowText" lastClr="000000"/>
              </a:solidFill>
            </a:rPr>
            <a:t> value based on the table</a:t>
          </a:r>
          <a:r>
            <a:rPr lang="en-US" sz="1100" baseline="0">
              <a:solidFill>
                <a:sysClr val="windowText" lastClr="000000"/>
              </a:solidFill>
            </a:rPr>
            <a:t>.  If more eluate volume is required or if the homogeneity of the solid material is suspect, the </a:t>
          </a:r>
          <a:r>
            <a:rPr lang="en-US" sz="1100" i="1" baseline="0">
              <a:solidFill>
                <a:sysClr val="windowText" lastClr="000000"/>
              </a:solidFill>
            </a:rPr>
            <a:t>Dry Equivalent Mass</a:t>
          </a:r>
          <a:r>
            <a:rPr lang="en-US" sz="1100" baseline="0">
              <a:solidFill>
                <a:sysClr val="windowText" lastClr="000000"/>
              </a:solidFill>
            </a:rPr>
            <a:t> value can be overridden by manually inserting a value into the greyed cell.  For example, entering "0.3" as a </a:t>
          </a:r>
          <a:r>
            <a:rPr lang="en-US" sz="1100" i="1" baseline="0">
              <a:solidFill>
                <a:sysClr val="windowText" lastClr="000000"/>
              </a:solidFill>
            </a:rPr>
            <a:t>Particle Size</a:t>
          </a:r>
          <a:r>
            <a:rPr lang="en-US" sz="1100" baseline="0">
              <a:solidFill>
                <a:sysClr val="windowText" lastClr="000000"/>
              </a:solidFill>
            </a:rPr>
            <a:t> will result in a </a:t>
          </a:r>
          <a:r>
            <a:rPr lang="en-US" sz="1100" i="1" baseline="0">
              <a:solidFill>
                <a:sysClr val="windowText" lastClr="000000"/>
              </a:solidFill>
            </a:rPr>
            <a:t>Dry Equivalent Mass</a:t>
          </a:r>
          <a:r>
            <a:rPr lang="en-US" sz="1100" baseline="0">
              <a:solidFill>
                <a:sysClr val="windowText" lastClr="000000"/>
              </a:solidFill>
            </a:rPr>
            <a:t> of 20.0 grams; however, the </a:t>
          </a:r>
          <a:r>
            <a:rPr lang="en-US" sz="1100" i="1" baseline="0">
              <a:solidFill>
                <a:sysClr val="windowText" lastClr="000000"/>
              </a:solidFill>
            </a:rPr>
            <a:t>Dry Equivalent Mass</a:t>
          </a:r>
          <a:r>
            <a:rPr lang="en-US" sz="1100" baseline="0">
              <a:solidFill>
                <a:sysClr val="windowText" lastClr="000000"/>
              </a:solidFill>
            </a:rPr>
            <a:t> value can be manually increased to 40.0 grams if desired. </a:t>
          </a:r>
          <a:r>
            <a:rPr lang="en-US" sz="1100" baseline="0">
              <a:solidFill>
                <a:schemeClr val="dk1"/>
              </a:solidFill>
              <a:effectLst/>
              <a:latin typeface="+mn-lt"/>
              <a:ea typeface="+mn-ea"/>
              <a:cs typeface="+mn-cs"/>
            </a:rPr>
            <a:t>Warning: drastically increasing the </a:t>
          </a:r>
          <a:r>
            <a:rPr lang="en-US" sz="1100" i="1" baseline="0">
              <a:solidFill>
                <a:schemeClr val="dk1"/>
              </a:solidFill>
              <a:effectLst/>
              <a:latin typeface="+mn-lt"/>
              <a:ea typeface="+mn-ea"/>
              <a:cs typeface="+mn-cs"/>
            </a:rPr>
            <a:t>Dry Equivalent Mass </a:t>
          </a:r>
          <a:r>
            <a:rPr lang="en-US" sz="1100" i="0" baseline="0">
              <a:solidFill>
                <a:schemeClr val="dk1"/>
              </a:solidFill>
              <a:effectLst/>
              <a:latin typeface="+mn-lt"/>
              <a:ea typeface="+mn-ea"/>
              <a:cs typeface="+mn-cs"/>
            </a:rPr>
            <a:t>value </a:t>
          </a:r>
          <a:r>
            <a:rPr lang="en-US" sz="1100" baseline="0">
              <a:solidFill>
                <a:schemeClr val="dk1"/>
              </a:solidFill>
              <a:effectLst/>
              <a:latin typeface="+mn-lt"/>
              <a:ea typeface="+mn-ea"/>
              <a:cs typeface="+mn-cs"/>
            </a:rPr>
            <a:t>may require use of larger bottle size.  </a:t>
          </a:r>
          <a:endParaRPr lang="en-US" sz="1100" baseline="0">
            <a:solidFill>
              <a:sysClr val="windowText" lastClr="000000"/>
            </a:solidFill>
          </a:endParaRPr>
        </a:p>
        <a:p>
          <a:endParaRPr lang="en-US" sz="1100" baseline="0">
            <a:solidFill>
              <a:sysClr val="windowText" lastClr="000000"/>
            </a:solidFill>
          </a:endParaRPr>
        </a:p>
        <a:p>
          <a:r>
            <a:rPr lang="en-US" sz="1100" baseline="0">
              <a:solidFill>
                <a:sysClr val="windowText" lastClr="000000"/>
              </a:solidFill>
            </a:rPr>
            <a:t>5) Entering values into both the </a:t>
          </a:r>
          <a:r>
            <a:rPr lang="en-US" sz="1100" i="1" baseline="0">
              <a:solidFill>
                <a:sysClr val="windowText" lastClr="000000"/>
              </a:solidFill>
            </a:rPr>
            <a:t>Particle Size</a:t>
          </a:r>
          <a:r>
            <a:rPr lang="en-US" sz="1100" baseline="0">
              <a:solidFill>
                <a:sysClr val="windowText" lastClr="000000"/>
              </a:solidFill>
            </a:rPr>
            <a:t> and </a:t>
          </a:r>
          <a:r>
            <a:rPr lang="en-US" sz="1100" i="1" baseline="0">
              <a:solidFill>
                <a:sysClr val="windowText" lastClr="000000"/>
              </a:solidFill>
            </a:rPr>
            <a:t>Soilds Content</a:t>
          </a:r>
          <a:r>
            <a:rPr lang="en-US" sz="1100" baseline="0">
              <a:solidFill>
                <a:sysClr val="windowText" lastClr="000000"/>
              </a:solidFill>
            </a:rPr>
            <a:t> cells will automatically calculate the </a:t>
          </a:r>
          <a:r>
            <a:rPr lang="en-US" sz="1100" i="1" baseline="0">
              <a:solidFill>
                <a:sysClr val="windowText" lastClr="000000"/>
              </a:solidFill>
            </a:rPr>
            <a:t>Mass of "As Tested" Material</a:t>
          </a:r>
          <a:r>
            <a:rPr lang="en-US" sz="1100" baseline="0">
              <a:solidFill>
                <a:sysClr val="windowText" lastClr="000000"/>
              </a:solidFill>
            </a:rPr>
            <a:t> and populates the </a:t>
          </a:r>
          <a:r>
            <a:rPr lang="en-US" sz="1100" i="1" baseline="0">
              <a:solidFill>
                <a:sysClr val="windowText" lastClr="000000"/>
              </a:solidFill>
            </a:rPr>
            <a:t>"As Tested" Solids</a:t>
          </a:r>
          <a:r>
            <a:rPr lang="en-US" sz="1100" baseline="0">
              <a:solidFill>
                <a:sysClr val="windowText" lastClr="000000"/>
              </a:solidFill>
            </a:rPr>
            <a:t> cells for each extraction in the </a:t>
          </a:r>
          <a:r>
            <a:rPr lang="en-US" sz="1100" b="1" baseline="0">
              <a:solidFill>
                <a:sysClr val="windowText" lastClr="000000"/>
              </a:solidFill>
            </a:rPr>
            <a:t>Pre-Test Extraction Setup</a:t>
          </a:r>
          <a:r>
            <a:rPr lang="en-US" sz="1100" baseline="0">
              <a:solidFill>
                <a:sysClr val="windowText" lastClr="000000"/>
              </a:solidFill>
            </a:rPr>
            <a:t>.  The "as tested" mass is always greater than or equal to the </a:t>
          </a:r>
          <a:r>
            <a:rPr lang="en-US" sz="1100" i="1" baseline="0">
              <a:solidFill>
                <a:sysClr val="windowText" lastClr="000000"/>
              </a:solidFill>
            </a:rPr>
            <a:t>Dry Equivalent Mass</a:t>
          </a:r>
          <a:r>
            <a:rPr lang="en-US" sz="1100" baseline="0">
              <a:solidFill>
                <a:sysClr val="windowText" lastClr="000000"/>
              </a:solidFill>
            </a:rPr>
            <a:t> because the value includes the water contained in the "as tested" sample.  For example, a </a:t>
          </a:r>
          <a:r>
            <a:rPr lang="en-US" sz="1100" i="1" baseline="0">
              <a:solidFill>
                <a:sysClr val="windowText" lastClr="000000"/>
              </a:solidFill>
            </a:rPr>
            <a:t>Dry Equivalent Mass</a:t>
          </a:r>
          <a:r>
            <a:rPr lang="en-US" sz="1100" baseline="0">
              <a:solidFill>
                <a:sysClr val="windowText" lastClr="000000"/>
              </a:solidFill>
            </a:rPr>
            <a:t> of 20.0 grams with a </a:t>
          </a:r>
          <a:r>
            <a:rPr lang="en-US" sz="1100" i="1" baseline="0">
              <a:solidFill>
                <a:sysClr val="windowText" lastClr="000000"/>
              </a:solidFill>
            </a:rPr>
            <a:t>Solids Content </a:t>
          </a:r>
          <a:r>
            <a:rPr lang="en-US" sz="1100" baseline="0">
              <a:solidFill>
                <a:sysClr val="windowText" lastClr="000000"/>
              </a:solidFill>
            </a:rPr>
            <a:t>of 0.8 g-dry/g will result in a </a:t>
          </a:r>
          <a:r>
            <a:rPr lang="en-US" sz="1100" i="1" baseline="0">
              <a:solidFill>
                <a:sysClr val="windowText" lastClr="000000"/>
              </a:solidFill>
            </a:rPr>
            <a:t>"As Tested" Solids</a:t>
          </a:r>
          <a:r>
            <a:rPr lang="en-US" sz="1100" i="0" baseline="0">
              <a:solidFill>
                <a:sysClr val="windowText" lastClr="000000"/>
              </a:solidFill>
            </a:rPr>
            <a:t> mass of</a:t>
          </a:r>
          <a:r>
            <a:rPr lang="en-US" sz="1100" baseline="0">
              <a:solidFill>
                <a:sysClr val="windowText" lastClr="000000"/>
              </a:solidFill>
            </a:rPr>
            <a:t> 25.0 grams (i.e., 20 g of dry sample + 5 g of contained water).</a:t>
          </a:r>
          <a:endParaRPr lang="en-US" sz="1100">
            <a:solidFill>
              <a:sysClr val="windowText" lastClr="000000"/>
            </a:solidFill>
          </a:endParaRPr>
        </a:p>
      </xdr:txBody>
    </xdr:sp>
    <xdr:clientData/>
  </xdr:twoCellAnchor>
  <xdr:twoCellAnchor>
    <xdr:from>
      <xdr:col>2</xdr:col>
      <xdr:colOff>0</xdr:colOff>
      <xdr:row>60</xdr:row>
      <xdr:rowOff>0</xdr:rowOff>
    </xdr:from>
    <xdr:to>
      <xdr:col>10</xdr:col>
      <xdr:colOff>601980</xdr:colOff>
      <xdr:row>71</xdr:row>
      <xdr:rowOff>76200</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502920" y="11605260"/>
          <a:ext cx="5562600" cy="208788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2</a:t>
          </a:r>
          <a:r>
            <a:rPr lang="en-US" sz="1200">
              <a:solidFill>
                <a:sysClr val="windowText" lastClr="000000"/>
              </a:solidFill>
            </a:rPr>
            <a:t>: Enter </a:t>
          </a:r>
          <a:r>
            <a:rPr lang="en-US" sz="1200" baseline="0">
              <a:solidFill>
                <a:sysClr val="windowText" lastClr="000000"/>
              </a:solidFill>
            </a:rPr>
            <a:t>target acid or base additions  in the </a:t>
          </a:r>
          <a:r>
            <a:rPr lang="en-US" sz="1200" b="1" baseline="0">
              <a:solidFill>
                <a:sysClr val="windowText" lastClr="000000"/>
              </a:solidFill>
            </a:rPr>
            <a:t>Pre-Test Extraction Setup </a:t>
          </a:r>
          <a:r>
            <a:rPr lang="en-US" sz="1200" baseline="0">
              <a:solidFill>
                <a:sysClr val="windowText" lastClr="000000"/>
              </a:solidFill>
            </a:rPr>
            <a:t>in the </a:t>
          </a:r>
          <a:r>
            <a:rPr lang="en-US" sz="1200" i="1" baseline="0">
              <a:solidFill>
                <a:sysClr val="windowText" lastClr="000000"/>
              </a:solidFill>
            </a:rPr>
            <a:t>Acid Addition </a:t>
          </a:r>
          <a:r>
            <a:rPr lang="en-US" sz="1200" baseline="0">
              <a:solidFill>
                <a:sysClr val="windowText" lastClr="000000"/>
              </a:solidFill>
            </a:rPr>
            <a:t>boxes.  These values come from prior knowledge or from Method 1313 prediction of neutralization classifications (Table 2) or the suggested pre-test titration schedule (Table 3).  These table may be found to the right of the worksheet.  One of these target acid or base additions </a:t>
          </a:r>
          <a:r>
            <a:rPr lang="en-US" sz="1200" b="1" baseline="0">
              <a:solidFill>
                <a:sysClr val="windowText" lastClr="000000"/>
              </a:solidFill>
            </a:rPr>
            <a:t>must</a:t>
          </a:r>
          <a:r>
            <a:rPr lang="en-US" sz="1200" baseline="0">
              <a:solidFill>
                <a:sysClr val="windowText" lastClr="000000"/>
              </a:solidFill>
            </a:rPr>
            <a:t> be "0" (i.e., no acid or base addition)  in order to test the natural pH of the material.</a:t>
          </a: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Note:</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6)  For the titration curve to plot as a continuous function (e.g., not doubling back on itself), the values of the </a:t>
          </a:r>
          <a:r>
            <a:rPr lang="en-US" sz="1100" i="1" baseline="0">
              <a:solidFill>
                <a:schemeClr val="dk1"/>
              </a:solidFill>
              <a:effectLst/>
              <a:latin typeface="+mn-lt"/>
              <a:ea typeface="+mn-ea"/>
              <a:cs typeface="+mn-cs"/>
            </a:rPr>
            <a:t>Acid Addition</a:t>
          </a:r>
          <a:r>
            <a:rPr lang="en-US" sz="1100" baseline="0">
              <a:solidFill>
                <a:schemeClr val="dk1"/>
              </a:solidFill>
              <a:effectLst/>
              <a:latin typeface="+mn-lt"/>
              <a:ea typeface="+mn-ea"/>
              <a:cs typeface="+mn-cs"/>
            </a:rPr>
            <a:t> data in the </a:t>
          </a:r>
          <a:r>
            <a:rPr lang="en-US" sz="1100" b="1" baseline="0">
              <a:solidFill>
                <a:schemeClr val="dk1"/>
              </a:solidFill>
              <a:effectLst/>
              <a:latin typeface="+mn-lt"/>
              <a:ea typeface="+mn-ea"/>
              <a:cs typeface="+mn-cs"/>
            </a:rPr>
            <a:t>Pre-Test Extraction Setup</a:t>
          </a:r>
          <a:r>
            <a:rPr lang="en-US" sz="1100" baseline="0">
              <a:solidFill>
                <a:schemeClr val="dk1"/>
              </a:solidFill>
              <a:effectLst/>
              <a:latin typeface="+mn-lt"/>
              <a:ea typeface="+mn-ea"/>
              <a:cs typeface="+mn-cs"/>
            </a:rPr>
            <a:t> need to be consecutive (e.g., either low to high or high-to-low values).</a:t>
          </a:r>
          <a:endParaRPr lang="en-US" sz="1200" b="0">
            <a:solidFill>
              <a:sysClr val="windowText" lastClr="000000"/>
            </a:solidFill>
          </a:endParaRPr>
        </a:p>
      </xdr:txBody>
    </xdr:sp>
    <xdr:clientData/>
  </xdr:twoCellAnchor>
  <xdr:twoCellAnchor>
    <xdr:from>
      <xdr:col>2</xdr:col>
      <xdr:colOff>0</xdr:colOff>
      <xdr:row>72</xdr:row>
      <xdr:rowOff>0</xdr:rowOff>
    </xdr:from>
    <xdr:to>
      <xdr:col>10</xdr:col>
      <xdr:colOff>600075</xdr:colOff>
      <xdr:row>77</xdr:row>
      <xdr:rowOff>99060</xdr:rowOff>
    </xdr:to>
    <xdr:sp macro="" textlink="">
      <xdr:nvSpPr>
        <xdr:cNvPr id="39" name="TextBox 38">
          <a:extLst>
            <a:ext uri="{FF2B5EF4-FFF2-40B4-BE49-F238E27FC236}">
              <a16:creationId xmlns:a16="http://schemas.microsoft.com/office/drawing/2014/main" id="{00000000-0008-0000-0300-000027000000}"/>
            </a:ext>
          </a:extLst>
        </xdr:cNvPr>
        <xdr:cNvSpPr txBox="1"/>
      </xdr:nvSpPr>
      <xdr:spPr>
        <a:xfrm>
          <a:off x="502920" y="13799820"/>
          <a:ext cx="5560695" cy="10134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3</a:t>
          </a:r>
          <a:r>
            <a:rPr lang="en-US" sz="1200">
              <a:solidFill>
                <a:sysClr val="windowText" lastClr="000000"/>
              </a:solidFill>
            </a:rPr>
            <a:t>: Prepare labeled five bottles (P01 thru P05) with</a:t>
          </a:r>
          <a:r>
            <a:rPr lang="en-US" sz="1200" baseline="0">
              <a:solidFill>
                <a:sysClr val="windowText" lastClr="000000"/>
              </a:solidFill>
            </a:rPr>
            <a:t> solid material.  To each bottle, add reagent water and then acid or base to the bottles according to the </a:t>
          </a:r>
          <a:r>
            <a:rPr lang="en-US" sz="1200" b="1" baseline="0">
              <a:solidFill>
                <a:schemeClr val="dk1"/>
              </a:solidFill>
              <a:effectLst/>
              <a:latin typeface="+mn-lt"/>
              <a:ea typeface="+mn-ea"/>
              <a:cs typeface="+mn-cs"/>
            </a:rPr>
            <a:t>Pre-Test Extraction Setup</a:t>
          </a:r>
          <a:r>
            <a:rPr lang="en-US" sz="1200" baseline="0">
              <a:solidFill>
                <a:sysClr val="windowText" lastClr="000000"/>
              </a:solidFill>
            </a:rPr>
            <a:t>.  Place the extraction bottles on the tumbler and allow for the contact time required for the particle size of the material as shown in Table 1.  Enter the date and time that agitation of extracts begins.</a:t>
          </a:r>
          <a:endParaRPr lang="en-US" sz="1200">
            <a:solidFill>
              <a:sysClr val="windowText" lastClr="000000"/>
            </a:solidFill>
          </a:endParaRPr>
        </a:p>
      </xdr:txBody>
    </xdr:sp>
    <xdr:clientData/>
  </xdr:twoCellAnchor>
  <xdr:twoCellAnchor>
    <xdr:from>
      <xdr:col>2</xdr:col>
      <xdr:colOff>0</xdr:colOff>
      <xdr:row>78</xdr:row>
      <xdr:rowOff>0</xdr:rowOff>
    </xdr:from>
    <xdr:to>
      <xdr:col>11</xdr:col>
      <xdr:colOff>0</xdr:colOff>
      <xdr:row>97</xdr:row>
      <xdr:rowOff>91440</xdr:rowOff>
    </xdr:to>
    <xdr:sp macro="" textlink="">
      <xdr:nvSpPr>
        <xdr:cNvPr id="40" name="TextBox 39">
          <a:extLst>
            <a:ext uri="{FF2B5EF4-FFF2-40B4-BE49-F238E27FC236}">
              <a16:creationId xmlns:a16="http://schemas.microsoft.com/office/drawing/2014/main" id="{00000000-0008-0000-0300-000028000000}"/>
            </a:ext>
          </a:extLst>
        </xdr:cNvPr>
        <xdr:cNvSpPr txBox="1"/>
      </xdr:nvSpPr>
      <xdr:spPr>
        <a:xfrm>
          <a:off x="502920" y="14897100"/>
          <a:ext cx="5570220" cy="35661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4</a:t>
          </a:r>
          <a:r>
            <a:rPr lang="en-US" sz="1200">
              <a:solidFill>
                <a:sysClr val="windowText" lastClr="000000"/>
              </a:solidFill>
            </a:rPr>
            <a:t>: After the appropriate contact time</a:t>
          </a:r>
          <a:r>
            <a:rPr lang="en-US" sz="1200" baseline="0">
              <a:solidFill>
                <a:sysClr val="windowText" lastClr="000000"/>
              </a:solidFill>
            </a:rPr>
            <a:t>, record the date and time that agitation ends.  Record leachate pH for bottles P01 thru P05. The pre-test titration curve for the material will be plotted automatically.  If additional resolution in the titration curve is needed (e.g., extends do not cover the range of pH targets or there large gaps in the titration curve where data is missing), additional extractions may be conducted starting at Step 2 for P06 thru P10. </a:t>
          </a:r>
        </a:p>
        <a:p>
          <a:endParaRPr lang="en-US" sz="1200" baseline="0">
            <a:solidFill>
              <a:sysClr val="windowText" lastClr="000000"/>
            </a:solidFill>
          </a:endParaRPr>
        </a:p>
        <a:p>
          <a:r>
            <a:rPr lang="en-US" sz="1100" u="sng" baseline="0">
              <a:solidFill>
                <a:schemeClr val="dk1"/>
              </a:solidFill>
              <a:effectLst/>
              <a:latin typeface="+mn-lt"/>
              <a:ea typeface="+mn-ea"/>
              <a:cs typeface="+mn-cs"/>
            </a:rPr>
            <a:t>Notes:</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7)  By default, the minimum and maximum of the titration graph X-axis are set to -3.0 and 3.0 meq/g-dry respectively.  If the range of the acid addition data exceeds the X-axis graph extents, adjustments to the axis may be necessary.  The X-axis extents may be increased by right-clicking on the X-axis and selecting "Format Axis" from the pop-up menu.  In the next dialog box, change the values for the maximum and mimimum of the axis and click "Enter".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8)  For the titration curve to plot as a continuous function (e.g., not doubling back on itself), the values of the </a:t>
          </a:r>
          <a:r>
            <a:rPr lang="en-US" sz="1100" i="1" baseline="0">
              <a:solidFill>
                <a:schemeClr val="dk1"/>
              </a:solidFill>
              <a:effectLst/>
              <a:latin typeface="+mn-lt"/>
              <a:ea typeface="+mn-ea"/>
              <a:cs typeface="+mn-cs"/>
            </a:rPr>
            <a:t>Acid Addition</a:t>
          </a:r>
          <a:r>
            <a:rPr lang="en-US" sz="1100" baseline="0">
              <a:solidFill>
                <a:schemeClr val="dk1"/>
              </a:solidFill>
              <a:effectLst/>
              <a:latin typeface="+mn-lt"/>
              <a:ea typeface="+mn-ea"/>
              <a:cs typeface="+mn-cs"/>
            </a:rPr>
            <a:t> data in the </a:t>
          </a:r>
          <a:r>
            <a:rPr lang="en-US" sz="1100" b="1" baseline="0">
              <a:solidFill>
                <a:schemeClr val="dk1"/>
              </a:solidFill>
              <a:effectLst/>
              <a:latin typeface="+mn-lt"/>
              <a:ea typeface="+mn-ea"/>
              <a:cs typeface="+mn-cs"/>
            </a:rPr>
            <a:t>Pre-Test Extraction Setup </a:t>
          </a:r>
          <a:r>
            <a:rPr lang="en-US" sz="1100" baseline="0">
              <a:solidFill>
                <a:schemeClr val="dk1"/>
              </a:solidFill>
              <a:effectLst/>
              <a:latin typeface="+mn-lt"/>
              <a:ea typeface="+mn-ea"/>
              <a:cs typeface="+mn-cs"/>
            </a:rPr>
            <a:t>need to be consecutive (e.g., either low to high or high-to-low values).  If additional extractions are conducted (e.g., P06 thru P10), this Scedule of Acid and Base Addition may need to be re-ordered by manually changing the </a:t>
          </a:r>
          <a:r>
            <a:rPr lang="en-US" sz="1100" i="1" baseline="0">
              <a:solidFill>
                <a:schemeClr val="dk1"/>
              </a:solidFill>
              <a:effectLst/>
              <a:latin typeface="+mn-lt"/>
              <a:ea typeface="+mn-ea"/>
              <a:cs typeface="+mn-cs"/>
            </a:rPr>
            <a:t>Test Position</a:t>
          </a:r>
          <a:r>
            <a:rPr lang="en-US" sz="1100" baseline="0">
              <a:solidFill>
                <a:schemeClr val="dk1"/>
              </a:solidFill>
              <a:effectLst/>
              <a:latin typeface="+mn-lt"/>
              <a:ea typeface="+mn-ea"/>
              <a:cs typeface="+mn-cs"/>
            </a:rPr>
            <a:t>, </a:t>
          </a:r>
          <a:r>
            <a:rPr lang="en-US" sz="1100" i="1" baseline="0">
              <a:solidFill>
                <a:schemeClr val="dk1"/>
              </a:solidFill>
              <a:effectLst/>
              <a:latin typeface="+mn-lt"/>
              <a:ea typeface="+mn-ea"/>
              <a:cs typeface="+mn-cs"/>
            </a:rPr>
            <a:t>Acid Addition</a:t>
          </a:r>
          <a:r>
            <a:rPr lang="en-US" sz="1100" baseline="0">
              <a:solidFill>
                <a:schemeClr val="dk1"/>
              </a:solidFill>
              <a:effectLst/>
              <a:latin typeface="+mn-lt"/>
              <a:ea typeface="+mn-ea"/>
              <a:cs typeface="+mn-cs"/>
            </a:rPr>
            <a:t> and </a:t>
          </a:r>
          <a:r>
            <a:rPr lang="en-US" sz="1100" i="1" baseline="0">
              <a:solidFill>
                <a:schemeClr val="dk1"/>
              </a:solidFill>
              <a:effectLst/>
              <a:latin typeface="+mn-lt"/>
              <a:ea typeface="+mn-ea"/>
              <a:cs typeface="+mn-cs"/>
            </a:rPr>
            <a:t>Eluate pH</a:t>
          </a:r>
          <a:r>
            <a:rPr lang="en-US" sz="1100" baseline="0">
              <a:solidFill>
                <a:schemeClr val="dk1"/>
              </a:solidFill>
              <a:effectLst/>
              <a:latin typeface="+mn-lt"/>
              <a:ea typeface="+mn-ea"/>
              <a:cs typeface="+mn-cs"/>
            </a:rPr>
            <a:t> cells so that acid additions are in order. </a:t>
          </a:r>
          <a:endParaRPr lang="en-US" sz="1200">
            <a:solidFill>
              <a:sysClr val="windowText" lastClr="000000"/>
            </a:solidFill>
          </a:endParaRPr>
        </a:p>
      </xdr:txBody>
    </xdr:sp>
    <xdr:clientData/>
  </xdr:twoCellAnchor>
  <xdr:twoCellAnchor>
    <xdr:from>
      <xdr:col>2</xdr:col>
      <xdr:colOff>0</xdr:colOff>
      <xdr:row>98</xdr:row>
      <xdr:rowOff>0</xdr:rowOff>
    </xdr:from>
    <xdr:to>
      <xdr:col>11</xdr:col>
      <xdr:colOff>0</xdr:colOff>
      <xdr:row>125</xdr:row>
      <xdr:rowOff>175260</xdr:rowOff>
    </xdr:to>
    <xdr:sp macro="" textlink="">
      <xdr:nvSpPr>
        <xdr:cNvPr id="41" name="TextBox 40">
          <a:extLst>
            <a:ext uri="{FF2B5EF4-FFF2-40B4-BE49-F238E27FC236}">
              <a16:creationId xmlns:a16="http://schemas.microsoft.com/office/drawing/2014/main" id="{00000000-0008-0000-0300-000029000000}"/>
            </a:ext>
          </a:extLst>
        </xdr:cNvPr>
        <xdr:cNvSpPr txBox="1"/>
      </xdr:nvSpPr>
      <xdr:spPr>
        <a:xfrm>
          <a:off x="502920" y="18387060"/>
          <a:ext cx="5570220" cy="511302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5</a:t>
          </a:r>
          <a:r>
            <a:rPr lang="en-US" sz="1200">
              <a:solidFill>
                <a:sysClr val="windowText" lastClr="000000"/>
              </a:solidFill>
            </a:rPr>
            <a:t>: </a:t>
          </a:r>
          <a:r>
            <a:rPr lang="en-US" sz="1200">
              <a:solidFill>
                <a:schemeClr val="dk1"/>
              </a:solidFill>
              <a:effectLst/>
              <a:latin typeface="+mn-lt"/>
              <a:ea typeface="+mn-ea"/>
              <a:cs typeface="+mn-cs"/>
            </a:rPr>
            <a:t>Use the information from the pre-test titration (both the </a:t>
          </a:r>
          <a:r>
            <a:rPr lang="en-US" sz="1200" i="1">
              <a:solidFill>
                <a:schemeClr val="dk1"/>
              </a:solidFill>
              <a:effectLst/>
              <a:latin typeface="+mn-lt"/>
              <a:ea typeface="+mn-ea"/>
              <a:cs typeface="+mn-cs"/>
            </a:rPr>
            <a:t>Eluate pH</a:t>
          </a:r>
          <a:r>
            <a:rPr lang="en-US" sz="1200">
              <a:solidFill>
                <a:schemeClr val="dk1"/>
              </a:solidFill>
              <a:effectLst/>
              <a:latin typeface="+mn-lt"/>
              <a:ea typeface="+mn-ea"/>
              <a:cs typeface="+mn-cs"/>
            </a:rPr>
            <a:t> data and the plotted curve) to determine a</a:t>
          </a:r>
          <a:r>
            <a:rPr lang="en-US" sz="1200" baseline="0">
              <a:solidFill>
                <a:schemeClr val="dk1"/>
              </a:solidFill>
              <a:effectLst/>
              <a:latin typeface="+mn-lt"/>
              <a:ea typeface="+mn-ea"/>
              <a:cs typeface="+mn-cs"/>
            </a:rPr>
            <a:t> Schedule of Acid/Base Addtions to be used in the "Lab Extractions" tab.  I</a:t>
          </a:r>
          <a:r>
            <a:rPr lang="en-US" sz="1200">
              <a:solidFill>
                <a:schemeClr val="dk1"/>
              </a:solidFill>
              <a:effectLst/>
              <a:latin typeface="+mn-lt"/>
              <a:ea typeface="+mn-ea"/>
              <a:cs typeface="+mn-cs"/>
            </a:rPr>
            <a:t>n the </a:t>
          </a:r>
          <a:r>
            <a:rPr lang="en-US" sz="1200" b="1">
              <a:solidFill>
                <a:schemeClr val="dk1"/>
              </a:solidFill>
              <a:effectLst/>
              <a:latin typeface="+mn-lt"/>
              <a:ea typeface="+mn-ea"/>
              <a:cs typeface="+mn-cs"/>
            </a:rPr>
            <a:t>Schedule</a:t>
          </a:r>
          <a:r>
            <a:rPr lang="en-US" sz="1200" b="1" baseline="0">
              <a:solidFill>
                <a:schemeClr val="dk1"/>
              </a:solidFill>
              <a:effectLst/>
              <a:latin typeface="+mn-lt"/>
              <a:ea typeface="+mn-ea"/>
              <a:cs typeface="+mn-cs"/>
            </a:rPr>
            <a:t> of </a:t>
          </a:r>
          <a:r>
            <a:rPr lang="en-US" sz="1200" b="1" i="0">
              <a:solidFill>
                <a:schemeClr val="dk1"/>
              </a:solidFill>
              <a:effectLst/>
              <a:latin typeface="+mn-lt"/>
              <a:ea typeface="+mn-ea"/>
              <a:cs typeface="+mn-cs"/>
            </a:rPr>
            <a:t>Acid/Base Additions</a:t>
          </a:r>
          <a:r>
            <a:rPr lang="en-US" sz="1200" b="0" i="0">
              <a:solidFill>
                <a:schemeClr val="dk1"/>
              </a:solidFill>
              <a:effectLst/>
              <a:latin typeface="+mn-lt"/>
              <a:ea typeface="+mn-ea"/>
              <a:cs typeface="+mn-cs"/>
            </a:rPr>
            <a:t> table</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to the right of the graph in the lower section,  en</a:t>
          </a:r>
          <a:r>
            <a:rPr lang="en-US" sz="1200">
              <a:solidFill>
                <a:sysClr val="windowText" lastClr="000000"/>
              </a:solidFill>
            </a:rPr>
            <a:t>ter</a:t>
          </a:r>
          <a:r>
            <a:rPr lang="en-US" sz="1200" baseline="0">
              <a:solidFill>
                <a:sysClr val="windowText" lastClr="000000"/>
              </a:solidFill>
            </a:rPr>
            <a:t> values of acid (base displayed as acid additions &lt; zero) that interpolate </a:t>
          </a:r>
          <a:r>
            <a:rPr lang="en-US" sz="1200">
              <a:solidFill>
                <a:sysClr val="windowText" lastClr="000000"/>
              </a:solidFill>
            </a:rPr>
            <a:t>the pre-test titration curve at each pH target value shown</a:t>
          </a:r>
          <a:r>
            <a:rPr lang="en-US" sz="1200" baseline="0">
              <a:solidFill>
                <a:sysClr val="windowText" lastClr="000000"/>
              </a:solidFill>
            </a:rPr>
            <a:t> as blue dashed lines</a:t>
          </a:r>
          <a:r>
            <a:rPr lang="en-US" sz="1200">
              <a:solidFill>
                <a:sysClr val="windowText" lastClr="000000"/>
              </a:solidFill>
            </a:rPr>
            <a:t>.  This is an iterative process and may take several</a:t>
          </a:r>
          <a:r>
            <a:rPr lang="en-US" sz="1200" baseline="0">
              <a:solidFill>
                <a:sysClr val="windowText" lastClr="000000"/>
              </a:solidFill>
            </a:rPr>
            <a:t> attempts to find a value of acid addition that best interpolates the titration curve.  </a:t>
          </a:r>
        </a:p>
        <a:p>
          <a:endParaRPr lang="en-US" sz="1200" baseline="0">
            <a:solidFill>
              <a:sysClr val="windowText" lastClr="000000"/>
            </a:solidFill>
          </a:endParaRPr>
        </a:p>
        <a:p>
          <a:r>
            <a:rPr lang="en-US" sz="1200">
              <a:solidFill>
                <a:sysClr val="windowText" lastClr="000000"/>
              </a:solidFill>
            </a:rPr>
            <a:t>The</a:t>
          </a:r>
          <a:r>
            <a:rPr lang="en-US" sz="1200" baseline="0">
              <a:solidFill>
                <a:sysClr val="windowText" lastClr="000000"/>
              </a:solidFill>
            </a:rPr>
            <a:t> values entered into the table will plot as a green transparent circles on the  titration graph.  </a:t>
          </a:r>
          <a:r>
            <a:rPr lang="en-US" sz="1200">
              <a:solidFill>
                <a:sysClr val="windowText" lastClr="000000"/>
              </a:solidFill>
            </a:rPr>
            <a:t>Any</a:t>
          </a:r>
          <a:r>
            <a:rPr lang="en-US" sz="1200" baseline="0">
              <a:solidFill>
                <a:sysClr val="windowText" lastClr="000000"/>
              </a:solidFill>
            </a:rPr>
            <a:t> </a:t>
          </a:r>
          <a:r>
            <a:rPr lang="en-US" sz="1200" i="1" baseline="0">
              <a:solidFill>
                <a:sysClr val="windowText" lastClr="000000"/>
              </a:solidFill>
            </a:rPr>
            <a:t>Eluate pH</a:t>
          </a:r>
          <a:r>
            <a:rPr lang="en-US" sz="1200" baseline="0">
              <a:solidFill>
                <a:sysClr val="windowText" lastClr="000000"/>
              </a:solidFill>
            </a:rPr>
            <a:t> values that fall with ±0.5 pH units of the target pH can be used directly from the pre-test extractions.  </a:t>
          </a:r>
          <a:r>
            <a:rPr lang="en-US" sz="1200">
              <a:solidFill>
                <a:schemeClr val="dk1"/>
              </a:solidFill>
              <a:effectLst/>
              <a:latin typeface="+mn-lt"/>
              <a:ea typeface="+mn-ea"/>
              <a:cs typeface="+mn-cs"/>
            </a:rPr>
            <a:t>Once all target pH values have been identified, these acid/base additions are used in </a:t>
          </a:r>
          <a:r>
            <a:rPr lang="en-US" sz="1200" b="1">
              <a:solidFill>
                <a:schemeClr val="dk1"/>
              </a:solidFill>
              <a:effectLst/>
              <a:latin typeface="+mn-lt"/>
              <a:ea typeface="+mn-ea"/>
              <a:cs typeface="+mn-cs"/>
            </a:rPr>
            <a:t>Step 2</a:t>
          </a:r>
          <a:r>
            <a:rPr lang="en-US" sz="1200">
              <a:solidFill>
                <a:schemeClr val="dk1"/>
              </a:solidFill>
              <a:effectLst/>
              <a:latin typeface="+mn-lt"/>
              <a:ea typeface="+mn-ea"/>
              <a:cs typeface="+mn-cs"/>
            </a:rPr>
            <a:t> on the "Lab Extractions" tab to help create the </a:t>
          </a:r>
          <a:r>
            <a:rPr lang="en-US" sz="1200" b="1" i="0">
              <a:solidFill>
                <a:schemeClr val="dk1"/>
              </a:solidFill>
              <a:effectLst/>
              <a:latin typeface="+mn-lt"/>
              <a:ea typeface="+mn-ea"/>
              <a:cs typeface="+mn-cs"/>
            </a:rPr>
            <a:t>Schedule of Acid and Base Additions</a:t>
          </a:r>
          <a:r>
            <a:rPr lang="en-US" sz="1200">
              <a:solidFill>
                <a:schemeClr val="dk1"/>
              </a:solidFill>
              <a:effectLst/>
              <a:latin typeface="+mn-lt"/>
              <a:ea typeface="+mn-ea"/>
              <a:cs typeface="+mn-cs"/>
            </a:rPr>
            <a:t>.</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Notes: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9)  The lines connecting the points on the titration curve simply</a:t>
          </a:r>
          <a:r>
            <a:rPr lang="en-US" sz="1100" baseline="0">
              <a:solidFill>
                <a:schemeClr val="dk1"/>
              </a:solidFill>
              <a:effectLst/>
              <a:latin typeface="+mn-lt"/>
              <a:ea typeface="+mn-ea"/>
              <a:cs typeface="+mn-cs"/>
            </a:rPr>
            <a:t> "connect the dots" and therefore show a linear function between points. The true titration plot, however, is a continuous curve such that target points interpolated using the straight lines may be off.  The target acid additions in the </a:t>
          </a:r>
          <a:r>
            <a:rPr lang="en-US" sz="1100" b="1" baseline="0">
              <a:solidFill>
                <a:schemeClr val="dk1"/>
              </a:solidFill>
              <a:effectLst/>
              <a:latin typeface="+mn-lt"/>
              <a:ea typeface="+mn-ea"/>
              <a:cs typeface="+mn-cs"/>
            </a:rPr>
            <a:t>Schedule of Acid/Base Additions</a:t>
          </a:r>
          <a:r>
            <a:rPr lang="en-US" sz="1100" baseline="0">
              <a:solidFill>
                <a:schemeClr val="dk1"/>
              </a:solidFill>
              <a:effectLst/>
              <a:latin typeface="+mn-lt"/>
              <a:ea typeface="+mn-ea"/>
              <a:cs typeface="+mn-cs"/>
            </a:rPr>
            <a:t> may have to be adjusted somewhat to accommodate the curvature of the true titration.</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 Once the elaute pH value for the natural pH extraction (e.g., the extraction with no acid or base) is entered into the </a:t>
          </a:r>
          <a:r>
            <a:rPr lang="en-US" sz="1100" b="1" baseline="0">
              <a:solidFill>
                <a:schemeClr val="dk1"/>
              </a:solidFill>
              <a:effectLst/>
              <a:latin typeface="+mn-lt"/>
              <a:ea typeface="+mn-ea"/>
              <a:cs typeface="+mn-cs"/>
            </a:rPr>
            <a:t>Schedule of Acid/Base Additions</a:t>
          </a:r>
          <a:r>
            <a:rPr lang="en-US" sz="1100" baseline="0">
              <a:solidFill>
                <a:schemeClr val="dk1"/>
              </a:solidFill>
              <a:effectLst/>
              <a:latin typeface="+mn-lt"/>
              <a:ea typeface="+mn-ea"/>
              <a:cs typeface="+mn-cs"/>
            </a:rPr>
            <a:t>, the natural pH will be indicated by a large red circle around one of the titration data points.  If this natural pH value falls within one of the nine target pH ranges (e.g., 6.6 falls with the 7.0±0.5 range), the natural pH extraction satisfies that pH target and replaces that target extraction in the testing procedure.  However, if the natural pH falls outside of all target pH ranges, the natural pH extraction must be conducted in addition to all nine target pH extractions.</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sz="1200">
            <a:solidFill>
              <a:sysClr val="windowText" lastClr="000000"/>
            </a:solidFill>
          </a:endParaRPr>
        </a:p>
      </xdr:txBody>
    </xdr:sp>
    <xdr:clientData/>
  </xdr:twoCellAnchor>
  <xdr:twoCellAnchor>
    <xdr:from>
      <xdr:col>0</xdr:col>
      <xdr:colOff>0</xdr:colOff>
      <xdr:row>0</xdr:row>
      <xdr:rowOff>0</xdr:rowOff>
    </xdr:from>
    <xdr:to>
      <xdr:col>0</xdr:col>
      <xdr:colOff>409575</xdr:colOff>
      <xdr:row>46</xdr:row>
      <xdr:rowOff>0</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0" y="0"/>
          <a:ext cx="409575" cy="93821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twoCellAnchor editAs="oneCell">
    <xdr:from>
      <xdr:col>35</xdr:col>
      <xdr:colOff>0</xdr:colOff>
      <xdr:row>15</xdr:row>
      <xdr:rowOff>0</xdr:rowOff>
    </xdr:from>
    <xdr:to>
      <xdr:col>44</xdr:col>
      <xdr:colOff>411480</xdr:colOff>
      <xdr:row>30</xdr:row>
      <xdr:rowOff>142875</xdr:rowOff>
    </xdr:to>
    <xdr:pic>
      <xdr:nvPicPr>
        <xdr:cNvPr id="14" name="Picture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01500" y="2914650"/>
          <a:ext cx="5983605" cy="3409950"/>
        </a:xfrm>
        <a:prstGeom prst="rect">
          <a:avLst/>
        </a:prstGeom>
        <a:solidFill>
          <a:schemeClr val="bg2"/>
        </a:solidFill>
      </xdr:spPr>
    </xdr:pic>
    <xdr:clientData/>
  </xdr:twoCellAnchor>
  <xdr:twoCellAnchor editAs="oneCell">
    <xdr:from>
      <xdr:col>35</xdr:col>
      <xdr:colOff>0</xdr:colOff>
      <xdr:row>32</xdr:row>
      <xdr:rowOff>0</xdr:rowOff>
    </xdr:from>
    <xdr:to>
      <xdr:col>44</xdr:col>
      <xdr:colOff>411480</xdr:colOff>
      <xdr:row>47</xdr:row>
      <xdr:rowOff>24765</xdr:rowOff>
    </xdr:to>
    <xdr:pic>
      <xdr:nvPicPr>
        <xdr:cNvPr id="17" name="Pictur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001500" y="6562725"/>
          <a:ext cx="5983605" cy="2891790"/>
        </a:xfrm>
        <a:prstGeom prst="rect">
          <a:avLst/>
        </a:prstGeom>
        <a:solidFill>
          <a:schemeClr val="bg2"/>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100965</xdr:colOff>
      <xdr:row>54</xdr:row>
      <xdr:rowOff>116205</xdr:rowOff>
    </xdr:from>
    <xdr:to>
      <xdr:col>32</xdr:col>
      <xdr:colOff>539115</xdr:colOff>
      <xdr:row>60</xdr:row>
      <xdr:rowOff>116205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6583025" y="10525125"/>
          <a:ext cx="1314450" cy="109728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ysClr val="windowText" lastClr="000000"/>
              </a:solidFill>
            </a:rPr>
            <a:t>Note: </a:t>
          </a:r>
          <a:r>
            <a:rPr lang="en-US" sz="1100">
              <a:solidFill>
                <a:sysClr val="windowText" lastClr="000000"/>
              </a:solidFill>
            </a:rPr>
            <a:t> </a:t>
          </a:r>
          <a:r>
            <a:rPr lang="en-US" sz="1100">
              <a:solidFill>
                <a:schemeClr val="dk1"/>
              </a:solidFill>
              <a:latin typeface="+mn-lt"/>
              <a:ea typeface="+mn-ea"/>
              <a:cs typeface="+mn-cs"/>
            </a:rPr>
            <a:t>If multiple replicate tests are carried out in parallel, only one set of method blanks is necessary.</a:t>
          </a:r>
          <a:endParaRPr lang="en-US" sz="1100">
            <a:solidFill>
              <a:sysClr val="windowText" lastClr="000000"/>
            </a:solidFill>
          </a:endParaRPr>
        </a:p>
      </xdr:txBody>
    </xdr:sp>
    <xdr:clientData/>
  </xdr:twoCellAnchor>
  <xdr:twoCellAnchor>
    <xdr:from>
      <xdr:col>30</xdr:col>
      <xdr:colOff>100965</xdr:colOff>
      <xdr:row>88</xdr:row>
      <xdr:rowOff>154305</xdr:rowOff>
    </xdr:from>
    <xdr:to>
      <xdr:col>32</xdr:col>
      <xdr:colOff>539115</xdr:colOff>
      <xdr:row>94</xdr:row>
      <xdr:rowOff>135254</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6583025" y="18145125"/>
          <a:ext cx="1314450" cy="107822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ysClr val="windowText" lastClr="000000"/>
              </a:solidFill>
            </a:rPr>
            <a:t>Note: </a:t>
          </a:r>
          <a:r>
            <a:rPr lang="en-US" sz="1100">
              <a:solidFill>
                <a:sysClr val="windowText" lastClr="000000"/>
              </a:solidFill>
            </a:rPr>
            <a:t> </a:t>
          </a:r>
          <a:r>
            <a:rPr lang="en-US" sz="1100">
              <a:solidFill>
                <a:schemeClr val="dk1"/>
              </a:solidFill>
              <a:latin typeface="+mn-lt"/>
              <a:ea typeface="+mn-ea"/>
              <a:cs typeface="+mn-cs"/>
            </a:rPr>
            <a:t>If multiple replicate tests are carried out in parallel, only one set of method blanks is necessary.</a:t>
          </a:r>
          <a:endParaRPr lang="en-US" sz="1100">
            <a:solidFill>
              <a:sysClr val="windowText" lastClr="000000"/>
            </a:solidFill>
          </a:endParaRPr>
        </a:p>
      </xdr:txBody>
    </xdr:sp>
    <xdr:clientData/>
  </xdr:twoCellAnchor>
  <xdr:twoCellAnchor>
    <xdr:from>
      <xdr:col>2</xdr:col>
      <xdr:colOff>0</xdr:colOff>
      <xdr:row>4</xdr:row>
      <xdr:rowOff>0</xdr:rowOff>
    </xdr:from>
    <xdr:to>
      <xdr:col>10</xdr:col>
      <xdr:colOff>601980</xdr:colOff>
      <xdr:row>30</xdr:row>
      <xdr:rowOff>15240</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502920" y="815340"/>
          <a:ext cx="5562600" cy="47701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Lab Extractions</a:t>
          </a:r>
          <a:r>
            <a:rPr lang="en-US" sz="1200" b="1" baseline="0"/>
            <a:t>:</a:t>
          </a:r>
        </a:p>
        <a:p>
          <a:r>
            <a:rPr lang="en-US" sz="1200"/>
            <a:t>This worksheet</a:t>
          </a:r>
          <a:r>
            <a:rPr lang="en-US" sz="1200" baseline="0"/>
            <a:t> may be used to calculate the setup extraction schedule for Method 1313 batch extractions and to record eluate measurements after tumbling for the prescribed contact interval.  QA/QC blanks with no solid material are prepared in order to document the purity of reagents and contacting surfaces.</a:t>
          </a:r>
        </a:p>
        <a:p>
          <a:endParaRPr lang="en-US" sz="1200" baseline="0"/>
        </a:p>
        <a:p>
          <a:r>
            <a:rPr lang="en-US" sz="1200" baseline="0"/>
            <a:t>The data from the Acid Additions Table in the "Pre-Test" tab is used to set up a series of nine or ten parallel batch extractions (see Note 1, below).  Eluate pH, conductivity (EC) and oxidation-reduction potential (ORP) are recorded.  For each test position (i.e., T01 thru T09), a determination is made as to whether the resultant eluate pH meets the pH criteria for the extraction (i.e., does the eluate pH fall within the target pH range).  Any test positions not meeting the target pH criteria must be rerun until they do.  All data, including extractions not meeting pH criteria, should be archived here.</a:t>
          </a:r>
        </a:p>
        <a:p>
          <a:endParaRPr lang="en-US" sz="1100" u="sng" baseline="0"/>
        </a:p>
        <a:p>
          <a:r>
            <a:rPr lang="en-US" sz="1100" u="sng" baseline="0"/>
            <a:t>Notes:</a:t>
          </a:r>
          <a:r>
            <a:rPr lang="en-US" sz="11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t>1)  By default, this worksheet consists of data </a:t>
          </a:r>
          <a:r>
            <a:rPr lang="en-US" sz="1100" baseline="0">
              <a:solidFill>
                <a:schemeClr val="dk1"/>
              </a:solidFill>
              <a:effectLst/>
              <a:latin typeface="+mn-lt"/>
              <a:ea typeface="+mn-ea"/>
              <a:cs typeface="+mn-cs"/>
            </a:rPr>
            <a:t>entry areas (i.e., the grey background sections) for three test replicates (near right) each with one set of reruns (far right).  Additional data entry areas (i.e., for more reruns) may be created as needed using the copy and paste options in Excel.</a:t>
          </a:r>
          <a:endParaRPr lang="en-US">
            <a:effectLst/>
          </a:endParaRPr>
        </a:p>
        <a:p>
          <a:endParaRPr lang="en-US" sz="1100" baseline="0"/>
        </a:p>
        <a:p>
          <a:r>
            <a:rPr lang="en-US" sz="1100" baseline="0"/>
            <a:t>2)  The natural pH (i.e., the eluate pH at L/S of 10 mL/g-dry when no acid or base is added) should always be tested.  If the natural pH falls within one of the nine target pH ranges (e.g., 6.6 falls with the 7.0±0.5 range), the natural pH extraction satisfies that pH target and the target extraction may be removed from testing.  However, if the natural pH falls outside of all target pH ranges, the natural pH extraction must be conducted in addition to all nine target pH extractions.</a:t>
          </a:r>
          <a:endParaRPr lang="en-US" sz="1100"/>
        </a:p>
      </xdr:txBody>
    </xdr:sp>
    <xdr:clientData/>
  </xdr:twoCellAnchor>
  <xdr:twoCellAnchor>
    <xdr:from>
      <xdr:col>2</xdr:col>
      <xdr:colOff>0</xdr:colOff>
      <xdr:row>66</xdr:row>
      <xdr:rowOff>0</xdr:rowOff>
    </xdr:from>
    <xdr:to>
      <xdr:col>10</xdr:col>
      <xdr:colOff>600075</xdr:colOff>
      <xdr:row>72</xdr:row>
      <xdr:rowOff>160020</xdr:rowOff>
    </xdr:to>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502920" y="12237720"/>
          <a:ext cx="5560695" cy="1257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3</a:t>
          </a:r>
          <a:r>
            <a:rPr lang="en-US" sz="1200">
              <a:solidFill>
                <a:sysClr val="windowText" lastClr="000000"/>
              </a:solidFill>
            </a:rPr>
            <a:t>: Prepare labeled ten bottles (NAT, </a:t>
          </a:r>
          <a:r>
            <a:rPr lang="en-US" sz="1200" baseline="0">
              <a:solidFill>
                <a:sysClr val="windowText" lastClr="000000"/>
              </a:solidFill>
            </a:rPr>
            <a:t> T</a:t>
          </a:r>
          <a:r>
            <a:rPr lang="en-US" sz="1200">
              <a:solidFill>
                <a:sysClr val="windowText" lastClr="000000"/>
              </a:solidFill>
            </a:rPr>
            <a:t>01 thru T09) with</a:t>
          </a:r>
          <a:r>
            <a:rPr lang="en-US" sz="1200" baseline="0">
              <a:solidFill>
                <a:sysClr val="windowText" lastClr="000000"/>
              </a:solidFill>
            </a:rPr>
            <a:t> solid material.  In addition, label three additional bottles (B01 thru B03) for the QA/QC blanks.  To each bottle, add reagent water and then acid or base according to the </a:t>
          </a:r>
          <a:r>
            <a:rPr lang="en-US" sz="1200" b="1" baseline="0">
              <a:solidFill>
                <a:sysClr val="windowText" lastClr="000000"/>
              </a:solidFill>
            </a:rPr>
            <a:t>Schedule of Acid and Base Additions</a:t>
          </a:r>
          <a:r>
            <a:rPr lang="en-US" sz="1200" baseline="0">
              <a:solidFill>
                <a:sysClr val="windowText" lastClr="000000"/>
              </a:solidFill>
            </a:rPr>
            <a:t>.  Place the extraction bottles on the tumbler and allow for the contact time required for the particle size of the material as shown in Table 1 to the right.  Enter the date and time that agitation of extracts begins.</a:t>
          </a:r>
          <a:endParaRPr lang="en-US" sz="1200">
            <a:solidFill>
              <a:sysClr val="windowText" lastClr="000000"/>
            </a:solidFill>
          </a:endParaRPr>
        </a:p>
      </xdr:txBody>
    </xdr:sp>
    <xdr:clientData/>
  </xdr:twoCellAnchor>
  <xdr:twoCellAnchor>
    <xdr:from>
      <xdr:col>2</xdr:col>
      <xdr:colOff>0</xdr:colOff>
      <xdr:row>61</xdr:row>
      <xdr:rowOff>0</xdr:rowOff>
    </xdr:from>
    <xdr:to>
      <xdr:col>10</xdr:col>
      <xdr:colOff>601980</xdr:colOff>
      <xdr:row>65</xdr:row>
      <xdr:rowOff>121920</xdr:rowOff>
    </xdr:to>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502920" y="11323320"/>
          <a:ext cx="5562600" cy="853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2</a:t>
          </a:r>
          <a:r>
            <a:rPr lang="en-US" sz="1200">
              <a:solidFill>
                <a:sysClr val="windowText" lastClr="000000"/>
              </a:solidFill>
            </a:rPr>
            <a:t>: Using the</a:t>
          </a:r>
          <a:r>
            <a:rPr lang="en-US" sz="1200" baseline="0">
              <a:solidFill>
                <a:sysClr val="windowText" lastClr="000000"/>
              </a:solidFill>
            </a:rPr>
            <a:t> information in the </a:t>
          </a:r>
          <a:r>
            <a:rPr lang="en-US" sz="1200" b="1" baseline="0">
              <a:solidFill>
                <a:sysClr val="windowText" lastClr="000000"/>
              </a:solidFill>
            </a:rPr>
            <a:t>Schedule of Acid Additions </a:t>
          </a:r>
          <a:r>
            <a:rPr lang="en-US" sz="1200" b="0" baseline="0">
              <a:solidFill>
                <a:sysClr val="windowText" lastClr="000000"/>
              </a:solidFill>
            </a:rPr>
            <a:t>determined </a:t>
          </a:r>
          <a:r>
            <a:rPr lang="en-US" sz="1200" baseline="0">
              <a:solidFill>
                <a:sysClr val="windowText" lastClr="000000"/>
              </a:solidFill>
            </a:rPr>
            <a:t>on the "Pre-Test" tab, e</a:t>
          </a:r>
          <a:r>
            <a:rPr lang="en-US" sz="1200">
              <a:solidFill>
                <a:sysClr val="windowText" lastClr="000000"/>
              </a:solidFill>
            </a:rPr>
            <a:t>nter the </a:t>
          </a:r>
          <a:r>
            <a:rPr lang="en-US" sz="1200" baseline="0">
              <a:solidFill>
                <a:sysClr val="windowText" lastClr="000000"/>
              </a:solidFill>
            </a:rPr>
            <a:t>target acid additions  into the </a:t>
          </a:r>
          <a:r>
            <a:rPr lang="en-US" sz="1200" i="1" baseline="0">
              <a:solidFill>
                <a:sysClr val="windowText" lastClr="000000"/>
              </a:solidFill>
            </a:rPr>
            <a:t>Acid Addition</a:t>
          </a:r>
          <a:r>
            <a:rPr lang="en-US" sz="1200" baseline="0">
              <a:solidFill>
                <a:sysClr val="windowText" lastClr="000000"/>
              </a:solidFill>
            </a:rPr>
            <a:t> cells on the </a:t>
          </a:r>
          <a:r>
            <a:rPr lang="en-US" sz="1200" b="1" baseline="0">
              <a:solidFill>
                <a:sysClr val="windowText" lastClr="000000"/>
              </a:solidFill>
            </a:rPr>
            <a:t>Schedule of Acid and Base Additions</a:t>
          </a:r>
          <a:r>
            <a:rPr lang="en-US" sz="1200" baseline="0">
              <a:solidFill>
                <a:sysClr val="windowText" lastClr="000000"/>
              </a:solidFill>
            </a:rPr>
            <a:t>.  The acid addition for last solid extraction with the </a:t>
          </a:r>
          <a:r>
            <a:rPr lang="en-US" sz="1200" b="1" baseline="0">
              <a:solidFill>
                <a:sysClr val="windowText" lastClr="000000"/>
              </a:solidFill>
            </a:rPr>
            <a:t>NAT</a:t>
          </a:r>
          <a:r>
            <a:rPr lang="en-US" sz="1200" baseline="0">
              <a:solidFill>
                <a:sysClr val="windowText" lastClr="000000"/>
              </a:solidFill>
            </a:rPr>
            <a:t> title mus</a:t>
          </a:r>
          <a:r>
            <a:rPr lang="en-US" sz="1200" b="0" baseline="0">
              <a:solidFill>
                <a:sysClr val="windowText" lastClr="000000"/>
              </a:solidFill>
            </a:rPr>
            <a:t>t</a:t>
          </a:r>
          <a:r>
            <a:rPr lang="en-US" sz="1200" baseline="0">
              <a:solidFill>
                <a:sysClr val="windowText" lastClr="000000"/>
              </a:solidFill>
            </a:rPr>
            <a:t> be "0" (i.e., no acid or base addition) for the natural pH extraction.</a:t>
          </a:r>
        </a:p>
      </xdr:txBody>
    </xdr:sp>
    <xdr:clientData/>
  </xdr:twoCellAnchor>
  <xdr:twoCellAnchor>
    <xdr:from>
      <xdr:col>2</xdr:col>
      <xdr:colOff>0</xdr:colOff>
      <xdr:row>33</xdr:row>
      <xdr:rowOff>0</xdr:rowOff>
    </xdr:from>
    <xdr:to>
      <xdr:col>11</xdr:col>
      <xdr:colOff>0</xdr:colOff>
      <xdr:row>60</xdr:row>
      <xdr:rowOff>91440</xdr:rowOff>
    </xdr:to>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502920" y="6118860"/>
          <a:ext cx="5570220" cy="504444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a:t>
          </a:r>
          <a:r>
            <a:rPr lang="en-US" sz="1200" baseline="0">
              <a:solidFill>
                <a:schemeClr val="dk1"/>
              </a:solidFill>
              <a:effectLst/>
              <a:latin typeface="+mn-lt"/>
              <a:ea typeface="+mn-ea"/>
              <a:cs typeface="+mn-cs"/>
            </a:rPr>
            <a:t>Enter the name or initials of the technician conducting the test.  </a:t>
          </a:r>
          <a:r>
            <a:rPr lang="en-US" sz="1200" baseline="0">
              <a:solidFill>
                <a:sysClr val="windowText" lastClr="000000"/>
              </a:solidFill>
            </a:rPr>
            <a:t>In order to calculate the extraction recipe for each pre-test position (e.g., P01 thru P10), enter the following information:</a:t>
          </a:r>
        </a:p>
        <a:p>
          <a:endParaRPr lang="en-US" sz="1200" baseline="0">
            <a:solidFill>
              <a:sysClr val="windowText" lastClr="000000"/>
            </a:solidFill>
          </a:endParaRPr>
        </a:p>
        <a:p>
          <a:r>
            <a:rPr lang="en-US" sz="1200" baseline="0">
              <a:solidFill>
                <a:sysClr val="windowText" lastClr="000000"/>
              </a:solidFill>
            </a:rPr>
            <a:t>     </a:t>
          </a:r>
          <a:r>
            <a:rPr lang="en-US" sz="1200" i="1" baseline="0">
              <a:solidFill>
                <a:sysClr val="windowText" lastClr="000000"/>
              </a:solidFill>
            </a:rPr>
            <a:t>Particle size (85 wt% less than)</a:t>
          </a:r>
          <a:r>
            <a:rPr lang="en-US" sz="1200" baseline="0">
              <a:solidFill>
                <a:sysClr val="windowText" lastClr="000000"/>
              </a:solidFill>
            </a:rPr>
            <a:t>    [see </a:t>
          </a:r>
          <a:r>
            <a:rPr lang="en-US" sz="1200" b="1" baseline="0">
              <a:solidFill>
                <a:sysClr val="windowText" lastClr="000000"/>
              </a:solidFill>
            </a:rPr>
            <a:t>Table 1</a:t>
          </a:r>
          <a:r>
            <a:rPr lang="en-US" sz="1200" baseline="0">
              <a:solidFill>
                <a:sysClr val="windowText" lastClr="000000"/>
              </a:solidFill>
            </a:rPr>
            <a:t> to the right] </a:t>
          </a:r>
        </a:p>
        <a:p>
          <a:r>
            <a:rPr lang="en-US" sz="1200" baseline="0">
              <a:solidFill>
                <a:sysClr val="windowText" lastClr="000000"/>
              </a:solidFill>
            </a:rPr>
            <a:t>     </a:t>
          </a:r>
          <a:r>
            <a:rPr lang="en-US" sz="1200" i="1" baseline="0">
              <a:solidFill>
                <a:sysClr val="windowText" lastClr="000000"/>
              </a:solidFill>
            </a:rPr>
            <a:t>Solids Content </a:t>
          </a:r>
          <a:r>
            <a:rPr lang="en-US" sz="1200" baseline="0">
              <a:solidFill>
                <a:sysClr val="windowText" lastClr="000000"/>
              </a:solidFill>
            </a:rPr>
            <a:t>	           [linked or copied from "Moisture Content" page]</a:t>
          </a:r>
        </a:p>
        <a:p>
          <a:r>
            <a:rPr lang="en-US" sz="1200" baseline="0">
              <a:solidFill>
                <a:sysClr val="windowText" lastClr="000000"/>
              </a:solidFill>
            </a:rPr>
            <a:t>     </a:t>
          </a:r>
          <a:r>
            <a:rPr lang="en-US" sz="1200" i="1" baseline="0">
              <a:solidFill>
                <a:sysClr val="windowText" lastClr="000000"/>
              </a:solidFill>
            </a:rPr>
            <a:t>Acid Type</a:t>
          </a:r>
          <a:r>
            <a:rPr lang="en-US" sz="1200" baseline="0">
              <a:solidFill>
                <a:sysClr val="windowText" lastClr="000000"/>
              </a:solidFill>
            </a:rPr>
            <a:t>		           [selected from drop down menu]</a:t>
          </a:r>
        </a:p>
        <a:p>
          <a:r>
            <a:rPr lang="en-US" sz="1200" baseline="0">
              <a:solidFill>
                <a:sysClr val="windowText" lastClr="000000"/>
              </a:solidFill>
            </a:rPr>
            <a:t>     </a:t>
          </a:r>
          <a:r>
            <a:rPr lang="en-US" sz="1200" i="1" baseline="0">
              <a:solidFill>
                <a:sysClr val="windowText" lastClr="000000"/>
              </a:solidFill>
            </a:rPr>
            <a:t>Acid Normality (meq/mL)</a:t>
          </a:r>
        </a:p>
        <a:p>
          <a:r>
            <a:rPr lang="en-US" sz="1200" baseline="0">
              <a:solidFill>
                <a:sysClr val="windowText" lastClr="000000"/>
              </a:solidFill>
            </a:rPr>
            <a:t>     </a:t>
          </a:r>
          <a:r>
            <a:rPr lang="en-US" sz="1200" i="1" baseline="0">
              <a:solidFill>
                <a:sysClr val="windowText" lastClr="000000"/>
              </a:solidFill>
            </a:rPr>
            <a:t>Base Type</a:t>
          </a:r>
          <a:r>
            <a:rPr lang="en-US" sz="1200" baseline="0">
              <a:solidFill>
                <a:sysClr val="windowText" lastClr="000000"/>
              </a:solidFill>
            </a:rPr>
            <a:t>		           [selected from drop down menu]</a:t>
          </a:r>
        </a:p>
        <a:p>
          <a:r>
            <a:rPr lang="en-US" sz="1200" baseline="0">
              <a:solidFill>
                <a:sysClr val="windowText" lastClr="000000"/>
              </a:solidFill>
            </a:rPr>
            <a:t>     </a:t>
          </a:r>
          <a:r>
            <a:rPr lang="en-US" sz="1200" i="1" baseline="0">
              <a:solidFill>
                <a:sysClr val="windowText" lastClr="000000"/>
              </a:solidFill>
            </a:rPr>
            <a:t>Base Normality (meq/mL)</a:t>
          </a:r>
        </a:p>
        <a:p>
          <a:r>
            <a:rPr lang="en-US" sz="1200" i="1" baseline="0">
              <a:solidFill>
                <a:sysClr val="windowText" lastClr="000000"/>
              </a:solidFill>
            </a:rPr>
            <a:t>     Temperature</a:t>
          </a:r>
        </a:p>
        <a:p>
          <a:endParaRPr lang="en-US" sz="1200" baseline="0">
            <a:solidFill>
              <a:sysClr val="windowText" lastClr="000000"/>
            </a:solidFill>
          </a:endParaRPr>
        </a:p>
        <a:p>
          <a:r>
            <a:rPr lang="en-US" sz="1100" u="sng" baseline="0">
              <a:solidFill>
                <a:sysClr val="windowText" lastClr="000000"/>
              </a:solidFill>
            </a:rPr>
            <a:t>Notes:</a:t>
          </a:r>
          <a:r>
            <a:rPr lang="en-US" sz="1100" baseline="0">
              <a:solidFill>
                <a:sysClr val="windowText" lastClr="000000"/>
              </a:solidFill>
            </a:rPr>
            <a:t> </a:t>
          </a:r>
        </a:p>
        <a:p>
          <a:r>
            <a:rPr lang="en-US" sz="1100" baseline="0">
              <a:solidFill>
                <a:sysClr val="windowText" lastClr="000000"/>
              </a:solidFill>
            </a:rPr>
            <a:t>3) Entering a value for </a:t>
          </a:r>
          <a:r>
            <a:rPr lang="en-US" sz="1100" i="1" baseline="0">
              <a:solidFill>
                <a:sysClr val="windowText" lastClr="000000"/>
              </a:solidFill>
            </a:rPr>
            <a:t>Particle Size</a:t>
          </a:r>
          <a:r>
            <a:rPr lang="en-US" sz="1100" baseline="0">
              <a:solidFill>
                <a:sysClr val="windowText" lastClr="000000"/>
              </a:solidFill>
            </a:rPr>
            <a:t> will result in automatic population of the </a:t>
          </a:r>
          <a:r>
            <a:rPr lang="en-US" sz="1100" i="1" baseline="0">
              <a:solidFill>
                <a:sysClr val="windowText" lastClr="000000"/>
              </a:solidFill>
            </a:rPr>
            <a:t>Dry Equivalent Mass</a:t>
          </a:r>
          <a:r>
            <a:rPr lang="en-US" sz="1100" baseline="0">
              <a:solidFill>
                <a:sysClr val="windowText" lastClr="000000"/>
              </a:solidFill>
            </a:rPr>
            <a:t> cell based on Table 1 to the right of the workbook.  This value can be increased (e.g., if more eluate volume will be required or if the homegeneity of the sample is suspect) by entering in a higher value in the greyed cell; however increasing the minimum sample size may require that a larger bottle size be used.  For example, entering "0.3" as a </a:t>
          </a:r>
          <a:r>
            <a:rPr lang="en-US" sz="1100" i="1" baseline="0">
              <a:solidFill>
                <a:sysClr val="windowText" lastClr="000000"/>
              </a:solidFill>
            </a:rPr>
            <a:t>Particle Size</a:t>
          </a:r>
          <a:r>
            <a:rPr lang="en-US" sz="1100" baseline="0">
              <a:solidFill>
                <a:sysClr val="windowText" lastClr="000000"/>
              </a:solidFill>
            </a:rPr>
            <a:t> will result in a </a:t>
          </a:r>
          <a:r>
            <a:rPr lang="en-US" sz="1100" i="1" baseline="0">
              <a:solidFill>
                <a:sysClr val="windowText" lastClr="000000"/>
              </a:solidFill>
            </a:rPr>
            <a:t>Dry Equivalent Mass</a:t>
          </a:r>
          <a:r>
            <a:rPr lang="en-US" sz="1100" baseline="0">
              <a:solidFill>
                <a:sysClr val="windowText" lastClr="000000"/>
              </a:solidFill>
            </a:rPr>
            <a:t> of 20.0 grams.  If it is suspected that the "as tested" material has a significant degree of heterogeneity (e.g., granular soils), the </a:t>
          </a:r>
          <a:r>
            <a:rPr lang="en-US" sz="1100" i="1" baseline="0">
              <a:solidFill>
                <a:sysClr val="windowText" lastClr="000000"/>
              </a:solidFill>
            </a:rPr>
            <a:t>Dry Equivalent Mass</a:t>
          </a:r>
          <a:r>
            <a:rPr lang="en-US" sz="1100" baseline="0">
              <a:solidFill>
                <a:sysClr val="windowText" lastClr="000000"/>
              </a:solidFill>
            </a:rPr>
            <a:t> can be manually increased to 40.0 grams.</a:t>
          </a:r>
        </a:p>
        <a:p>
          <a:endParaRPr lang="en-US" sz="1100" baseline="0">
            <a:solidFill>
              <a:sysClr val="windowText" lastClr="000000"/>
            </a:solidFill>
          </a:endParaRPr>
        </a:p>
        <a:p>
          <a:r>
            <a:rPr lang="en-US" sz="1100" baseline="0">
              <a:solidFill>
                <a:sysClr val="windowText" lastClr="000000"/>
              </a:solidFill>
            </a:rPr>
            <a:t>4) Entering values into both the </a:t>
          </a:r>
          <a:r>
            <a:rPr lang="en-US" sz="1100" i="1" baseline="0">
              <a:solidFill>
                <a:sysClr val="windowText" lastClr="000000"/>
              </a:solidFill>
            </a:rPr>
            <a:t>Particle Size</a:t>
          </a:r>
          <a:r>
            <a:rPr lang="en-US" sz="1100" baseline="0">
              <a:solidFill>
                <a:sysClr val="windowText" lastClr="000000"/>
              </a:solidFill>
            </a:rPr>
            <a:t> and </a:t>
          </a:r>
          <a:r>
            <a:rPr lang="en-US" sz="1100" i="1" baseline="0">
              <a:solidFill>
                <a:sysClr val="windowText" lastClr="000000"/>
              </a:solidFill>
            </a:rPr>
            <a:t>Soilds Content</a:t>
          </a:r>
          <a:r>
            <a:rPr lang="en-US" sz="1100" baseline="0">
              <a:solidFill>
                <a:sysClr val="windowText" lastClr="000000"/>
              </a:solidFill>
            </a:rPr>
            <a:t> cells will automatically calculate the </a:t>
          </a:r>
          <a:r>
            <a:rPr lang="en-US" sz="1100" i="1" baseline="0">
              <a:solidFill>
                <a:sysClr val="windowText" lastClr="000000"/>
              </a:solidFill>
            </a:rPr>
            <a:t>Mass of "As Tested" Material</a:t>
          </a:r>
          <a:r>
            <a:rPr lang="en-US" sz="1100" baseline="0">
              <a:solidFill>
                <a:sysClr val="windowText" lastClr="000000"/>
              </a:solidFill>
            </a:rPr>
            <a:t> for each extraction in the </a:t>
          </a:r>
          <a:r>
            <a:rPr lang="en-US" sz="1100" b="1" baseline="0">
              <a:solidFill>
                <a:sysClr val="windowText" lastClr="000000"/>
              </a:solidFill>
            </a:rPr>
            <a:t>Schedule of Acid and Base Additions</a:t>
          </a:r>
          <a:r>
            <a:rPr lang="en-US" sz="1100" baseline="0">
              <a:solidFill>
                <a:sysClr val="windowText" lastClr="000000"/>
              </a:solidFill>
            </a:rPr>
            <a:t>.  This mass is always greater than or equal to the </a:t>
          </a:r>
          <a:r>
            <a:rPr lang="en-US" sz="1100" i="1" baseline="0">
              <a:solidFill>
                <a:sysClr val="windowText" lastClr="000000"/>
              </a:solidFill>
            </a:rPr>
            <a:t>Dry Equivalent Mass</a:t>
          </a:r>
          <a:r>
            <a:rPr lang="en-US" sz="1100" baseline="0">
              <a:solidFill>
                <a:sysClr val="windowText" lastClr="000000"/>
              </a:solidFill>
            </a:rPr>
            <a:t> value as it includes the dry mass plus the water contained in the sample.  For example, a Dry Equivalent Mass of 20.0 grams with a </a:t>
          </a:r>
          <a:r>
            <a:rPr lang="en-US" sz="1100" i="1" baseline="0">
              <a:solidFill>
                <a:sysClr val="windowText" lastClr="000000"/>
              </a:solidFill>
            </a:rPr>
            <a:t>Solids Content </a:t>
          </a:r>
          <a:r>
            <a:rPr lang="en-US" sz="1100" baseline="0">
              <a:solidFill>
                <a:sysClr val="windowText" lastClr="000000"/>
              </a:solidFill>
            </a:rPr>
            <a:t>of 0.8 g-dry/g will calculate a </a:t>
          </a:r>
          <a:r>
            <a:rPr lang="en-US" sz="1100" i="1" baseline="0">
              <a:solidFill>
                <a:sysClr val="windowText" lastClr="000000"/>
              </a:solidFill>
            </a:rPr>
            <a:t>Mass of "As Tested" Material/Extraction</a:t>
          </a:r>
          <a:r>
            <a:rPr lang="en-US" sz="1100" baseline="0">
              <a:solidFill>
                <a:sysClr val="windowText" lastClr="000000"/>
              </a:solidFill>
            </a:rPr>
            <a:t> of 25.0 grams (i.e., 20 g of dry sample + 5 g of contained water).</a:t>
          </a:r>
          <a:endParaRPr lang="en-US" sz="1100">
            <a:solidFill>
              <a:sysClr val="windowText" lastClr="000000"/>
            </a:solidFill>
          </a:endParaRPr>
        </a:p>
      </xdr:txBody>
    </xdr:sp>
    <xdr:clientData/>
  </xdr:twoCellAnchor>
  <xdr:twoCellAnchor>
    <xdr:from>
      <xdr:col>2</xdr:col>
      <xdr:colOff>0</xdr:colOff>
      <xdr:row>31</xdr:row>
      <xdr:rowOff>0</xdr:rowOff>
    </xdr:from>
    <xdr:to>
      <xdr:col>10</xdr:col>
      <xdr:colOff>594360</xdr:colOff>
      <xdr:row>32</xdr:row>
      <xdr:rowOff>91440</xdr:rowOff>
    </xdr:to>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502920" y="5753100"/>
          <a:ext cx="5554980" cy="2743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Verify the project &amp; </a:t>
          </a:r>
          <a:r>
            <a:rPr lang="en-US" sz="1200" baseline="0">
              <a:solidFill>
                <a:sysClr val="windowText" lastClr="000000"/>
              </a:solidFill>
            </a:rPr>
            <a:t>material codes (auto-inserted from the "Title Sheet" tab).  </a:t>
          </a:r>
          <a:endParaRPr lang="en-US" sz="1200">
            <a:solidFill>
              <a:sysClr val="windowText" lastClr="000000"/>
            </a:solidFill>
          </a:endParaRPr>
        </a:p>
      </xdr:txBody>
    </xdr:sp>
    <xdr:clientData/>
  </xdr:twoCellAnchor>
  <xdr:twoCellAnchor>
    <xdr:from>
      <xdr:col>2</xdr:col>
      <xdr:colOff>0</xdr:colOff>
      <xdr:row>73</xdr:row>
      <xdr:rowOff>76200</xdr:rowOff>
    </xdr:from>
    <xdr:to>
      <xdr:col>11</xdr:col>
      <xdr:colOff>0</xdr:colOff>
      <xdr:row>77</xdr:row>
      <xdr:rowOff>22860</xdr:rowOff>
    </xdr:to>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502920" y="13594080"/>
          <a:ext cx="5570220" cy="6781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4</a:t>
          </a:r>
          <a:r>
            <a:rPr lang="en-US" sz="1200">
              <a:solidFill>
                <a:sysClr val="windowText" lastClr="000000"/>
              </a:solidFill>
            </a:rPr>
            <a:t>: After the appropriate contact time</a:t>
          </a:r>
          <a:r>
            <a:rPr lang="en-US" sz="1200" baseline="0">
              <a:solidFill>
                <a:sysClr val="windowText" lastClr="000000"/>
              </a:solidFill>
            </a:rPr>
            <a:t>, record the date and time that agitation ends.  Record eluate pH, conductivity (EC) and oxidation-reduction potential (ORP) for all bottles. </a:t>
          </a:r>
          <a:r>
            <a:rPr lang="en-US" sz="1100" baseline="0">
              <a:solidFill>
                <a:schemeClr val="dk1"/>
              </a:solidFill>
              <a:effectLst/>
              <a:latin typeface="+mn-lt"/>
              <a:ea typeface="+mn-ea"/>
              <a:cs typeface="+mn-cs"/>
            </a:rPr>
            <a:t> </a:t>
          </a:r>
          <a:endParaRPr lang="en-US" sz="1200">
            <a:solidFill>
              <a:sysClr val="windowText" lastClr="000000"/>
            </a:solidFill>
          </a:endParaRPr>
        </a:p>
      </xdr:txBody>
    </xdr:sp>
    <xdr:clientData/>
  </xdr:twoCellAnchor>
  <xdr:twoCellAnchor>
    <xdr:from>
      <xdr:col>2</xdr:col>
      <xdr:colOff>0</xdr:colOff>
      <xdr:row>77</xdr:row>
      <xdr:rowOff>114300</xdr:rowOff>
    </xdr:from>
    <xdr:to>
      <xdr:col>11</xdr:col>
      <xdr:colOff>0</xdr:colOff>
      <xdr:row>95</xdr:row>
      <xdr:rowOff>144780</xdr:rowOff>
    </xdr:to>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502920" y="14363700"/>
          <a:ext cx="5570220" cy="34061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5</a:t>
          </a:r>
          <a:r>
            <a:rPr lang="en-US" sz="1200">
              <a:solidFill>
                <a:sysClr val="windowText" lastClr="000000"/>
              </a:solidFill>
            </a:rPr>
            <a:t>: Compare the eluat</a:t>
          </a:r>
          <a:r>
            <a:rPr lang="en-US" sz="1200" baseline="0">
              <a:solidFill>
                <a:sysClr val="windowText" lastClr="000000"/>
              </a:solidFill>
            </a:rPr>
            <a:t>e pH value for each test position (T01 thru T09) to the targets pH range.  In the </a:t>
          </a:r>
          <a:r>
            <a:rPr lang="en-US" sz="1200" i="1" baseline="0">
              <a:solidFill>
                <a:sysClr val="windowText" lastClr="000000"/>
              </a:solidFill>
            </a:rPr>
            <a:t>Meet pH Criteria?</a:t>
          </a:r>
          <a:r>
            <a:rPr lang="en-US" sz="1200" baseline="0">
              <a:solidFill>
                <a:sysClr val="windowText" lastClr="000000"/>
              </a:solidFill>
            </a:rPr>
            <a:t> cells, enter an "a" (for "acceptable") </a:t>
          </a:r>
          <a:r>
            <a:rPr lang="en-US" sz="1200" baseline="0">
              <a:solidFill>
                <a:schemeClr val="dk1"/>
              </a:solidFill>
              <a:effectLst/>
              <a:latin typeface="+mn-lt"/>
              <a:ea typeface="+mn-ea"/>
              <a:cs typeface="+mn-cs"/>
            </a:rPr>
            <a:t>where the eluate pH is within the targeted pH range </a:t>
          </a:r>
          <a:r>
            <a:rPr lang="en-US" sz="1200" baseline="0">
              <a:solidFill>
                <a:sysClr val="windowText" lastClr="000000"/>
              </a:solidFill>
            </a:rPr>
            <a:t>and a check mark will appear.  For</a:t>
          </a:r>
          <a:r>
            <a:rPr lang="en-US" sz="1200" baseline="0">
              <a:solidFill>
                <a:schemeClr val="dk1"/>
              </a:solidFill>
              <a:effectLst/>
              <a:latin typeface="+mn-lt"/>
              <a:ea typeface="+mn-ea"/>
              <a:cs typeface="+mn-cs"/>
            </a:rPr>
            <a:t> eluate pH values falling outside of the targeted pH range, enter </a:t>
          </a:r>
          <a:r>
            <a:rPr lang="en-US" sz="1200" baseline="0">
              <a:solidFill>
                <a:sysClr val="windowText" lastClr="000000"/>
              </a:solidFill>
            </a:rPr>
            <a:t>a "r" (for "reject") into </a:t>
          </a:r>
          <a:r>
            <a:rPr lang="en-US" sz="1200" i="1" baseline="0">
              <a:solidFill>
                <a:sysClr val="windowText" lastClr="000000"/>
              </a:solidFill>
            </a:rPr>
            <a:t>Meet pH Criteria?</a:t>
          </a:r>
          <a:r>
            <a:rPr lang="en-US" sz="1200" baseline="0">
              <a:solidFill>
                <a:sysClr val="windowText" lastClr="000000"/>
              </a:solidFill>
            </a:rPr>
            <a:t> cells and an "X" will appear (see Note 5).</a:t>
          </a:r>
        </a:p>
        <a:p>
          <a:endParaRPr lang="en-US" sz="1200" baseline="0">
            <a:solidFill>
              <a:sysClr val="windowText" lastClr="000000"/>
            </a:solidFill>
            <a:effectLst/>
            <a:latin typeface="+mn-lt"/>
            <a:ea typeface="+mn-ea"/>
            <a:cs typeface="+mn-cs"/>
          </a:endParaRPr>
        </a:p>
        <a:p>
          <a:r>
            <a:rPr lang="en-US" sz="1200">
              <a:solidFill>
                <a:schemeClr val="dk1"/>
              </a:solidFill>
              <a:effectLst/>
              <a:latin typeface="+mn-lt"/>
              <a:ea typeface="+mn-ea"/>
              <a:cs typeface="+mn-cs"/>
            </a:rPr>
            <a:t>The solutions for elautes with pH values within the target pH range</a:t>
          </a:r>
          <a:r>
            <a:rPr lang="en-US" sz="1200" baseline="0">
              <a:solidFill>
                <a:schemeClr val="dk1"/>
              </a:solidFill>
              <a:effectLst/>
              <a:latin typeface="+mn-lt"/>
              <a:ea typeface="+mn-ea"/>
              <a:cs typeface="+mn-cs"/>
            </a:rPr>
            <a:t> may be filtered and processed for chemical analysis.  Only those test positions that do not meet the pH criteria must be rerun.  Setup and eluate measurement are recorded in the rerun data entry area to the far right.  Starting at </a:t>
          </a:r>
          <a:r>
            <a:rPr lang="en-US" sz="1200" b="1" baseline="0">
              <a:solidFill>
                <a:schemeClr val="dk1"/>
              </a:solidFill>
              <a:effectLst/>
              <a:latin typeface="+mn-lt"/>
              <a:ea typeface="+mn-ea"/>
              <a:cs typeface="+mn-cs"/>
            </a:rPr>
            <a:t>Step 2</a:t>
          </a:r>
          <a:r>
            <a:rPr lang="en-US" sz="1200" baseline="0">
              <a:solidFill>
                <a:schemeClr val="dk1"/>
              </a:solidFill>
              <a:effectLst/>
              <a:latin typeface="+mn-lt"/>
              <a:ea typeface="+mn-ea"/>
              <a:cs typeface="+mn-cs"/>
            </a:rPr>
            <a:t>, the  </a:t>
          </a:r>
          <a:r>
            <a:rPr lang="en-US" sz="1200" i="1" baseline="0">
              <a:solidFill>
                <a:schemeClr val="dk1"/>
              </a:solidFill>
              <a:effectLst/>
              <a:latin typeface="+mn-lt"/>
              <a:ea typeface="+mn-ea"/>
              <a:cs typeface="+mn-cs"/>
            </a:rPr>
            <a:t>Acid Addition</a:t>
          </a:r>
          <a:r>
            <a:rPr lang="en-US" sz="1200" baseline="0">
              <a:solidFill>
                <a:schemeClr val="dk1"/>
              </a:solidFill>
              <a:effectLst/>
              <a:latin typeface="+mn-lt"/>
              <a:ea typeface="+mn-ea"/>
              <a:cs typeface="+mn-cs"/>
            </a:rPr>
            <a:t> value for each rerun extraction should be adjusted such that the final pH will meet the target pH criteria.  Continue with reruns until all positions have met the pH criteria.</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Notes:</a:t>
          </a:r>
        </a:p>
        <a:p>
          <a:r>
            <a:rPr lang="en-US" sz="1100">
              <a:solidFill>
                <a:schemeClr val="dk1"/>
              </a:solidFill>
              <a:effectLst/>
              <a:latin typeface="+mn-lt"/>
              <a:ea typeface="+mn-ea"/>
              <a:cs typeface="+mn-cs"/>
            </a:rPr>
            <a:t>5)  The text</a:t>
          </a:r>
          <a:r>
            <a:rPr lang="en-US" sz="1100" baseline="0">
              <a:solidFill>
                <a:schemeClr val="dk1"/>
              </a:solidFill>
              <a:effectLst/>
              <a:latin typeface="+mn-lt"/>
              <a:ea typeface="+mn-ea"/>
              <a:cs typeface="+mn-cs"/>
            </a:rPr>
            <a:t> formatting for this row of data is "Webdings" for which each letter displays as a symbol.  The letter "a" shows as a check mark which can be used to indicate a eluate pH that complies with the targeted pH range.  The letter "r" shows as a large "X" which can be used to indicate non-compliant extractions.</a:t>
          </a:r>
        </a:p>
        <a:p>
          <a:endParaRPr lang="en-US" sz="1100" baseline="0">
            <a:solidFill>
              <a:schemeClr val="dk1"/>
            </a:solidFill>
            <a:effectLst/>
            <a:latin typeface="+mn-lt"/>
            <a:ea typeface="+mn-ea"/>
            <a:cs typeface="+mn-cs"/>
          </a:endParaRPr>
        </a:p>
      </xdr:txBody>
    </xdr:sp>
    <xdr:clientData/>
  </xdr:twoCellAnchor>
  <xdr:twoCellAnchor editAs="oneCell">
    <xdr:from>
      <xdr:col>56</xdr:col>
      <xdr:colOff>0</xdr:colOff>
      <xdr:row>2</xdr:row>
      <xdr:rowOff>0</xdr:rowOff>
    </xdr:from>
    <xdr:to>
      <xdr:col>66</xdr:col>
      <xdr:colOff>7620</xdr:colOff>
      <xdr:row>13</xdr:row>
      <xdr:rowOff>38100</xdr:rowOff>
    </xdr:to>
    <xdr:pic>
      <xdr:nvPicPr>
        <xdr:cNvPr id="34" name="Picture 3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20920" y="434340"/>
          <a:ext cx="6103620" cy="2065020"/>
        </a:xfrm>
        <a:prstGeom prst="rect">
          <a:avLst/>
        </a:prstGeom>
        <a:solidFill>
          <a:schemeClr val="bg2"/>
        </a:solidFill>
      </xdr:spPr>
    </xdr:pic>
    <xdr:clientData/>
  </xdr:twoCellAnchor>
  <xdr:twoCellAnchor>
    <xdr:from>
      <xdr:col>0</xdr:col>
      <xdr:colOff>0</xdr:colOff>
      <xdr:row>0</xdr:row>
      <xdr:rowOff>0</xdr:rowOff>
    </xdr:from>
    <xdr:to>
      <xdr:col>0</xdr:col>
      <xdr:colOff>409575</xdr:colOff>
      <xdr:row>48</xdr:row>
      <xdr:rowOff>28575</xdr:rowOff>
    </xdr:to>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0" y="0"/>
          <a:ext cx="409575" cy="92583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xdr:colOff>
      <xdr:row>3</xdr:row>
      <xdr:rowOff>139064</xdr:rowOff>
    </xdr:from>
    <xdr:to>
      <xdr:col>10</xdr:col>
      <xdr:colOff>601980</xdr:colOff>
      <xdr:row>25</xdr:row>
      <xdr:rowOff>68580</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504825" y="771524"/>
          <a:ext cx="5560695" cy="407479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effectLst/>
              <a:latin typeface="+mn-lt"/>
              <a:ea typeface="+mn-ea"/>
              <a:cs typeface="+mn-cs"/>
            </a:rPr>
            <a:t>The purpose of this page is to record the final extraction</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For</a:t>
          </a:r>
          <a:r>
            <a:rPr lang="en-US" sz="1200" baseline="0">
              <a:solidFill>
                <a:schemeClr val="dk1"/>
              </a:solidFill>
              <a:effectLst/>
              <a:latin typeface="+mn-lt"/>
              <a:ea typeface="+mn-ea"/>
              <a:cs typeface="+mn-cs"/>
            </a:rPr>
            <a:t> each test replicate, this extaction data includes:</a:t>
          </a:r>
        </a:p>
        <a:p>
          <a:r>
            <a:rPr lang="en-US" sz="1200" baseline="0">
              <a:solidFill>
                <a:schemeClr val="dk1"/>
              </a:solidFill>
              <a:effectLst/>
              <a:latin typeface="+mn-lt"/>
              <a:ea typeface="+mn-ea"/>
              <a:cs typeface="+mn-cs"/>
            </a:rPr>
            <a:t>     </a:t>
          </a:r>
        </a:p>
        <a:p>
          <a:r>
            <a:rPr lang="en-US" sz="1200" baseline="0">
              <a:solidFill>
                <a:schemeClr val="dk1"/>
              </a:solidFill>
              <a:effectLst/>
              <a:latin typeface="+mn-lt"/>
              <a:ea typeface="+mn-ea"/>
              <a:cs typeface="+mn-cs"/>
            </a:rPr>
            <a:t>     </a:t>
          </a:r>
          <a:r>
            <a:rPr lang="en-US" sz="1200" i="1" baseline="0">
              <a:solidFill>
                <a:schemeClr val="dk1"/>
              </a:solidFill>
              <a:effectLst/>
              <a:latin typeface="+mn-lt"/>
              <a:ea typeface="+mn-ea"/>
              <a:cs typeface="+mn-cs"/>
            </a:rPr>
            <a:t>Natural Extraction </a:t>
          </a:r>
          <a:r>
            <a:rPr lang="en-US" sz="1200" i="1">
              <a:solidFill>
                <a:schemeClr val="dk1"/>
              </a:solidFill>
              <a:effectLst/>
              <a:latin typeface="+mn-lt"/>
              <a:ea typeface="+mn-ea"/>
              <a:cs typeface="+mn-cs"/>
            </a:rPr>
            <a:t> </a:t>
          </a:r>
          <a:r>
            <a:rPr lang="en-US" sz="1200">
              <a:solidFill>
                <a:schemeClr val="dk1"/>
              </a:solidFill>
              <a:effectLst/>
              <a:latin typeface="+mn-lt"/>
              <a:ea typeface="+mn-ea"/>
              <a:cs typeface="+mn-cs"/>
            </a:rPr>
            <a:t>(e.g., when no acid or base is</a:t>
          </a:r>
          <a:r>
            <a:rPr lang="en-US" sz="1200" baseline="0">
              <a:solidFill>
                <a:schemeClr val="dk1"/>
              </a:solidFill>
              <a:effectLst/>
              <a:latin typeface="+mn-lt"/>
              <a:ea typeface="+mn-ea"/>
              <a:cs typeface="+mn-cs"/>
            </a:rPr>
            <a:t> added)</a:t>
          </a:r>
        </a:p>
        <a:p>
          <a:r>
            <a:rPr lang="en-US" sz="1200" baseline="0">
              <a:solidFill>
                <a:schemeClr val="dk1"/>
              </a:solidFill>
              <a:effectLst/>
              <a:latin typeface="+mn-lt"/>
              <a:ea typeface="+mn-ea"/>
              <a:cs typeface="+mn-cs"/>
            </a:rPr>
            <a:t>     </a:t>
          </a:r>
          <a:r>
            <a:rPr lang="en-US" sz="1200" i="1" baseline="0">
              <a:solidFill>
                <a:schemeClr val="dk1"/>
              </a:solidFill>
              <a:effectLst/>
              <a:latin typeface="+mn-lt"/>
              <a:ea typeface="+mn-ea"/>
              <a:cs typeface="+mn-cs"/>
            </a:rPr>
            <a:t>Ni</a:t>
          </a:r>
          <a:r>
            <a:rPr lang="en-US" sz="1200" i="1">
              <a:solidFill>
                <a:schemeClr val="dk1"/>
              </a:solidFill>
              <a:effectLst/>
              <a:latin typeface="+mn-lt"/>
              <a:ea typeface="+mn-ea"/>
              <a:cs typeface="+mn-cs"/>
            </a:rPr>
            <a:t>ne Targeted</a:t>
          </a:r>
          <a:r>
            <a:rPr lang="en-US" sz="1200" i="1" baseline="0">
              <a:solidFill>
                <a:schemeClr val="dk1"/>
              </a:solidFill>
              <a:effectLst/>
              <a:latin typeface="+mn-lt"/>
              <a:ea typeface="+mn-ea"/>
              <a:cs typeface="+mn-cs"/>
            </a:rPr>
            <a:t> Test Positions </a:t>
          </a:r>
          <a:r>
            <a:rPr lang="en-US" sz="1200" baseline="0">
              <a:solidFill>
                <a:schemeClr val="dk1"/>
              </a:solidFill>
              <a:effectLst/>
              <a:latin typeface="+mn-lt"/>
              <a:ea typeface="+mn-ea"/>
              <a:cs typeface="+mn-cs"/>
            </a:rPr>
            <a:t>(e.g. </a:t>
          </a:r>
          <a:r>
            <a:rPr lang="en-US" sz="1200">
              <a:solidFill>
                <a:schemeClr val="dk1"/>
              </a:solidFill>
              <a:effectLst/>
              <a:latin typeface="+mn-lt"/>
              <a:ea typeface="+mn-ea"/>
              <a:cs typeface="+mn-cs"/>
            </a:rPr>
            <a:t>T01 thru T10)</a:t>
          </a:r>
        </a:p>
        <a:p>
          <a:r>
            <a:rPr lang="en-US" sz="1200" baseline="0">
              <a:solidFill>
                <a:schemeClr val="dk1"/>
              </a:solidFill>
              <a:effectLst/>
              <a:latin typeface="+mn-lt"/>
              <a:ea typeface="+mn-ea"/>
              <a:cs typeface="+mn-cs"/>
            </a:rPr>
            <a:t>     </a:t>
          </a:r>
          <a:r>
            <a:rPr lang="en-US" sz="1200" i="1" baseline="0">
              <a:solidFill>
                <a:schemeClr val="dk1"/>
              </a:solidFill>
              <a:effectLst/>
              <a:latin typeface="+mn-lt"/>
              <a:ea typeface="+mn-ea"/>
              <a:cs typeface="+mn-cs"/>
            </a:rPr>
            <a:t>Three QA/QC Blank Positions </a:t>
          </a:r>
          <a:r>
            <a:rPr lang="en-US" sz="1200" baseline="0">
              <a:solidFill>
                <a:schemeClr val="dk1"/>
              </a:solidFill>
              <a:effectLst/>
              <a:latin typeface="+mn-lt"/>
              <a:ea typeface="+mn-ea"/>
              <a:cs typeface="+mn-cs"/>
            </a:rPr>
            <a:t>(e.g., B01, B02, B03)</a:t>
          </a: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Although several runs may have been required for each replicate in order to</a:t>
          </a:r>
          <a:r>
            <a:rPr lang="en-US" sz="1200" baseline="0">
              <a:solidFill>
                <a:schemeClr val="dk1"/>
              </a:solidFill>
              <a:effectLst/>
              <a:latin typeface="+mn-lt"/>
              <a:ea typeface="+mn-ea"/>
              <a:cs typeface="+mn-cs"/>
            </a:rPr>
            <a:t> assemble a full set of data within the required target pH ranges,</a:t>
          </a:r>
          <a:r>
            <a:rPr lang="en-US" sz="1200">
              <a:solidFill>
                <a:schemeClr val="dk1"/>
              </a:solidFill>
              <a:effectLst/>
              <a:latin typeface="+mn-lt"/>
              <a:ea typeface="+mn-ea"/>
              <a:cs typeface="+mn-cs"/>
            </a:rPr>
            <a:t> this page documents only the successful conditions and results for each test position that met the pH criteria.</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information on this</a:t>
          </a:r>
          <a:r>
            <a:rPr lang="en-US" sz="1200" baseline="0">
              <a:solidFill>
                <a:schemeClr val="dk1"/>
              </a:solidFill>
              <a:effectLst/>
              <a:latin typeface="+mn-lt"/>
              <a:ea typeface="+mn-ea"/>
              <a:cs typeface="+mn-cs"/>
            </a:rPr>
            <a:t> tab </a:t>
          </a:r>
          <a:r>
            <a:rPr lang="en-US" sz="1200">
              <a:solidFill>
                <a:schemeClr val="dk1"/>
              </a:solidFill>
              <a:effectLst/>
              <a:latin typeface="+mn-lt"/>
              <a:ea typeface="+mn-ea"/>
              <a:cs typeface="+mn-cs"/>
            </a:rPr>
            <a:t>must be entered manually, but can be copied from the “Lab Extractions” tab and pasted here as values using the</a:t>
          </a:r>
          <a:r>
            <a:rPr lang="en-US" sz="1200" baseline="0">
              <a:solidFill>
                <a:schemeClr val="dk1"/>
              </a:solidFill>
              <a:effectLst/>
              <a:latin typeface="+mn-lt"/>
              <a:ea typeface="+mn-ea"/>
              <a:cs typeface="+mn-cs"/>
            </a:rPr>
            <a:t> "paste special" comment</a:t>
          </a:r>
          <a:r>
            <a:rPr lang="en-US" sz="1200">
              <a:solidFill>
                <a:schemeClr val="dk1"/>
              </a:solidFill>
              <a:effectLst/>
              <a:latin typeface="+mn-lt"/>
              <a:ea typeface="+mn-ea"/>
              <a:cs typeface="+mn-cs"/>
            </a:rPr>
            <a:t>.</a:t>
          </a:r>
        </a:p>
        <a:p>
          <a:endParaRPr lang="en-US" sz="1200">
            <a:solidFill>
              <a:schemeClr val="dk1"/>
            </a:solidFill>
            <a:effectLst/>
            <a:latin typeface="+mn-lt"/>
            <a:ea typeface="+mn-ea"/>
            <a:cs typeface="+mn-cs"/>
          </a:endParaRPr>
        </a:p>
        <a:p>
          <a:r>
            <a:rPr lang="en-US" sz="1100" u="sng">
              <a:solidFill>
                <a:schemeClr val="dk1"/>
              </a:solidFill>
              <a:effectLst/>
              <a:latin typeface="+mn-lt"/>
              <a:ea typeface="+mn-ea"/>
              <a:cs typeface="+mn-cs"/>
            </a:rPr>
            <a:t>Notes: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If the natural pH extraction is used</a:t>
          </a:r>
          <a:r>
            <a:rPr lang="en-US" sz="1100" baseline="0">
              <a:solidFill>
                <a:schemeClr val="dk1"/>
              </a:solidFill>
              <a:effectLst/>
              <a:latin typeface="+mn-lt"/>
              <a:ea typeface="+mn-ea"/>
              <a:cs typeface="+mn-cs"/>
            </a:rPr>
            <a:t> as a substitute for a targeted test position, the data for the targeted test position should be left blank in this worksheet.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2)  If more than one replicate was run concurrently (e.g., replicates B &amp; C run together after verfying titration curve by running replicate A), only one set of QA/QC blanks needs to be reported.  This data should be put into the cells for the first replicate in the concurrent series (e.g., "B" before "C").</a:t>
          </a:r>
        </a:p>
      </xdr:txBody>
    </xdr:sp>
    <xdr:clientData/>
  </xdr:twoCellAnchor>
  <xdr:twoCellAnchor>
    <xdr:from>
      <xdr:col>33</xdr:col>
      <xdr:colOff>0</xdr:colOff>
      <xdr:row>22</xdr:row>
      <xdr:rowOff>1</xdr:rowOff>
    </xdr:from>
    <xdr:to>
      <xdr:col>39</xdr:col>
      <xdr:colOff>449580</xdr:colOff>
      <xdr:row>36</xdr:row>
      <xdr:rowOff>160021</xdr:rowOff>
    </xdr:to>
    <xdr:graphicFrame macro="">
      <xdr:nvGraphicFramePr>
        <xdr:cNvPr id="6" name="Chart 1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1</xdr:colOff>
      <xdr:row>22</xdr:row>
      <xdr:rowOff>1</xdr:rowOff>
    </xdr:from>
    <xdr:to>
      <xdr:col>46</xdr:col>
      <xdr:colOff>487681</xdr:colOff>
      <xdr:row>36</xdr:row>
      <xdr:rowOff>152401</xdr:rowOff>
    </xdr:to>
    <xdr:graphicFrame macro="">
      <xdr:nvGraphicFramePr>
        <xdr:cNvPr id="8" name="Chart 21">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33</xdr:col>
      <xdr:colOff>0</xdr:colOff>
      <xdr:row>2</xdr:row>
      <xdr:rowOff>0</xdr:rowOff>
    </xdr:from>
    <xdr:to>
      <xdr:col>43</xdr:col>
      <xdr:colOff>270448</xdr:colOff>
      <xdr:row>21</xdr:row>
      <xdr:rowOff>8468</xdr:rowOff>
    </xdr:to>
    <xdr:pic>
      <xdr:nvPicPr>
        <xdr:cNvPr id="19" name="Picture 18">
          <a:extLst>
            <a:ext uri="{FF2B5EF4-FFF2-40B4-BE49-F238E27FC236}">
              <a16:creationId xmlns:a16="http://schemas.microsoft.com/office/drawing/2014/main" id="{00000000-0008-0000-0500-000013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632" b="-2632"/>
        <a:stretch/>
      </xdr:blipFill>
      <xdr:spPr bwMode="auto">
        <a:xfrm>
          <a:off x="18440400" y="440267"/>
          <a:ext cx="6451116" cy="3657600"/>
        </a:xfrm>
        <a:prstGeom prst="rect">
          <a:avLst/>
        </a:prstGeom>
        <a:solidFill>
          <a:schemeClr val="bg2"/>
        </a:solidFill>
      </xdr:spPr>
    </xdr:pic>
    <xdr:clientData/>
  </xdr:twoCellAnchor>
  <xdr:twoCellAnchor>
    <xdr:from>
      <xdr:col>0</xdr:col>
      <xdr:colOff>0</xdr:colOff>
      <xdr:row>0</xdr:row>
      <xdr:rowOff>0</xdr:rowOff>
    </xdr:from>
    <xdr:to>
      <xdr:col>0</xdr:col>
      <xdr:colOff>409575</xdr:colOff>
      <xdr:row>46</xdr:row>
      <xdr:rowOff>57150</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0" y="0"/>
          <a:ext cx="409575" cy="88773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65</xdr:row>
      <xdr:rowOff>21167</xdr:rowOff>
    </xdr:from>
    <xdr:to>
      <xdr:col>9</xdr:col>
      <xdr:colOff>363855</xdr:colOff>
      <xdr:row>80</xdr:row>
      <xdr:rowOff>10583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86833" y="12594167"/>
          <a:ext cx="5867189" cy="285749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effectLst/>
              <a:latin typeface="+mn-lt"/>
              <a:ea typeface="+mn-ea"/>
              <a:cs typeface="+mn-cs"/>
            </a:rPr>
            <a:t>The purpose of this page is to record and archive chemical analysis data for the selected eluates</a:t>
          </a:r>
          <a:r>
            <a:rPr lang="en-US" sz="1200" baseline="0">
              <a:solidFill>
                <a:schemeClr val="dk1"/>
              </a:solidFill>
              <a:effectLst/>
              <a:latin typeface="+mn-lt"/>
              <a:ea typeface="+mn-ea"/>
              <a:cs typeface="+mn-cs"/>
            </a:rPr>
            <a:t> from the "Extraction Summary" tab.  This tab contains required information that is mandatory for a successful input into LeachXS Lite.</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Data shown in light grey (i.e., data in columns C thru N) are linked to other sheets and automatically filled.  T</a:t>
          </a:r>
          <a:r>
            <a:rPr lang="en-US" sz="1200">
              <a:solidFill>
                <a:schemeClr val="dk1"/>
              </a:solidFill>
              <a:effectLst/>
              <a:latin typeface="+mn-lt"/>
              <a:ea typeface="+mn-ea"/>
              <a:cs typeface="+mn-cs"/>
            </a:rPr>
            <a:t>he remaining  information regarding analytical methods and results must be entered manually, but can be copied and pasted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from properly</a:t>
          </a:r>
          <a:r>
            <a:rPr lang="en-US" sz="1200" baseline="0">
              <a:solidFill>
                <a:schemeClr val="dk1"/>
              </a:solidFill>
              <a:effectLst/>
              <a:latin typeface="+mn-lt"/>
              <a:ea typeface="+mn-ea"/>
              <a:cs typeface="+mn-cs"/>
            </a:rPr>
            <a:t> formated instrument output</a:t>
          </a:r>
          <a:r>
            <a:rPr lang="en-US" sz="1200">
              <a:solidFill>
                <a:schemeClr val="dk1"/>
              </a:solidFill>
              <a:effectLst/>
              <a:latin typeface="+mn-lt"/>
              <a:ea typeface="+mn-ea"/>
              <a:cs typeface="+mn-cs"/>
            </a:rPr>
            <a:t>.  It is recommend to paste the data "as values" to keep the formating in the template.  Upon upload into LeachXS, the import</a:t>
          </a:r>
          <a:r>
            <a:rPr lang="en-US" sz="1200" baseline="0">
              <a:solidFill>
                <a:schemeClr val="dk1"/>
              </a:solidFill>
              <a:effectLst/>
              <a:latin typeface="+mn-lt"/>
              <a:ea typeface="+mn-ea"/>
              <a:cs typeface="+mn-cs"/>
            </a:rPr>
            <a:t> tool will change the value of any negative or zero analytical data to 1/10 the MDL value.</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If</a:t>
          </a:r>
          <a:r>
            <a:rPr lang="en-US" sz="1200" baseline="0">
              <a:solidFill>
                <a:schemeClr val="dk1"/>
              </a:solidFill>
              <a:effectLst/>
              <a:latin typeface="+mn-lt"/>
              <a:ea typeface="+mn-ea"/>
              <a:cs typeface="+mn-cs"/>
            </a:rPr>
            <a:t> analysis data for a constituent is not available, it may be left blank.  The columns for constituents that will not be used may be deleted without affecting the remainer of the template. If additional constituents are required, columns may be replicated using the copy and paste options in Excel.</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xdr:txBody>
    </xdr:sp>
    <xdr:clientData/>
  </xdr:twoCellAnchor>
  <xdr:twoCellAnchor>
    <xdr:from>
      <xdr:col>2</xdr:col>
      <xdr:colOff>0</xdr:colOff>
      <xdr:row>82</xdr:row>
      <xdr:rowOff>42334</xdr:rowOff>
    </xdr:from>
    <xdr:to>
      <xdr:col>9</xdr:col>
      <xdr:colOff>327660</xdr:colOff>
      <xdr:row>113</xdr:row>
      <xdr:rowOff>95250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6833" y="15864417"/>
          <a:ext cx="5830994" cy="5958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Step 2:  </a:t>
          </a:r>
          <a:r>
            <a:rPr lang="en-US" sz="1200" b="0"/>
            <a:t>Enter information</a:t>
          </a:r>
          <a:r>
            <a:rPr lang="en-US" sz="1200" b="0" baseline="0"/>
            <a:t> about the analytical method including the following for each constituent of interest.</a:t>
          </a:r>
          <a:r>
            <a:rPr lang="en-US" sz="1200" baseline="0"/>
            <a:t> </a:t>
          </a:r>
        </a:p>
        <a:p>
          <a:endParaRPr lang="en-US" sz="1200" baseline="0"/>
        </a:p>
        <a:p>
          <a:r>
            <a:rPr lang="en-US" sz="1200" baseline="0"/>
            <a:t>     </a:t>
          </a:r>
          <a:r>
            <a:rPr lang="en-US" sz="1200" i="1" baseline="0"/>
            <a:t>Method Detection Limit (MDL)</a:t>
          </a:r>
          <a:r>
            <a:rPr lang="en-US" sz="1200" baseline="0"/>
            <a:t>	   [see explanation in Note 1]</a:t>
          </a:r>
        </a:p>
        <a:p>
          <a:r>
            <a:rPr lang="en-US" sz="1200" baseline="0"/>
            <a:t>     </a:t>
          </a:r>
          <a:r>
            <a:rPr lang="en-US" sz="1200" i="1" baseline="0"/>
            <a:t>Reporting Limit Value		   </a:t>
          </a:r>
          <a:r>
            <a:rPr lang="en-US" sz="1200" baseline="0">
              <a:solidFill>
                <a:schemeClr val="dk1"/>
              </a:solidFill>
              <a:effectLst/>
              <a:latin typeface="+mn-lt"/>
              <a:ea typeface="+mn-ea"/>
              <a:cs typeface="+mn-cs"/>
            </a:rPr>
            <a:t>[see explanation in Note 2]</a:t>
          </a:r>
          <a:endParaRPr lang="en-US" sz="1200" i="1" baseline="0"/>
        </a:p>
        <a:p>
          <a:r>
            <a:rPr lang="en-US" sz="1200" i="1" baseline="0"/>
            <a:t>     Type of Reporting Limit (e.g. ML, PQL, RL)	   </a:t>
          </a:r>
          <a:r>
            <a:rPr lang="en-US" sz="1200" baseline="0"/>
            <a:t>[select from drop down menu]</a:t>
          </a:r>
        </a:p>
        <a:p>
          <a:r>
            <a:rPr lang="en-US" sz="1200" baseline="0"/>
            <a:t>     </a:t>
          </a:r>
          <a:r>
            <a:rPr lang="en-US" sz="1200" i="1" baseline="0"/>
            <a:t>Analytical Method</a:t>
          </a:r>
          <a:r>
            <a:rPr lang="en-US" sz="1200" baseline="0"/>
            <a:t>		   [select from drop down menu]</a:t>
          </a:r>
        </a:p>
        <a:p>
          <a:r>
            <a:rPr lang="en-US" sz="1200" baseline="0"/>
            <a:t>     </a:t>
          </a:r>
          <a:r>
            <a:rPr lang="en-US" sz="1200" i="1" baseline="0"/>
            <a:t>Analysis Date</a:t>
          </a:r>
        </a:p>
        <a:p>
          <a:endParaRPr lang="en-US" sz="1200" baseline="0"/>
        </a:p>
        <a:p>
          <a:r>
            <a:rPr lang="en-US" sz="1100" u="sng" baseline="0"/>
            <a:t>Notes:</a:t>
          </a:r>
        </a:p>
        <a:p>
          <a:r>
            <a:rPr lang="en-US" sz="1100" baseline="0"/>
            <a:t>1 - "MDL" is a statistically derived QA/QC parameter described in the US EPA "Technical Support Document for the Assessment of Detection and Quantitation Approaches", U.S. Environmental Protection Agency, Office of Water, Washington DC, EPA-821-R-03-005.  In LeachXS, the MDL value is used as a basis for adjusting negative and zero analytical values to 1/10 the MDL value.</a:t>
          </a:r>
        </a:p>
        <a:p>
          <a:r>
            <a:rPr lang="en-US" sz="1100" baseline="0"/>
            <a:t> </a:t>
          </a:r>
        </a:p>
        <a:p>
          <a:r>
            <a:rPr lang="en-US" sz="1100" baseline="0"/>
            <a:t>2 - The reporting limit is a client-defined QA/QC parameter that represents the quantitation limit for the analysis method.  The reporting limit may be a method limit (ML), a practical quantitation limit (PQL) or a client defined value that may be higher than the MDL value.  </a:t>
          </a:r>
        </a:p>
        <a:p>
          <a:endParaRPr lang="en-US" sz="1100" baseline="0"/>
        </a:p>
        <a:p>
          <a:r>
            <a:rPr lang="en-US" sz="1100" b="1" baseline="0"/>
            <a:t>Method Detection Limit</a:t>
          </a:r>
        </a:p>
        <a:p>
          <a:r>
            <a:rPr lang="en-US" sz="1100" baseline="0"/>
            <a:t>"As promugated at 40 CFR part 136, Appendix B, The MDL is defined as </a:t>
          </a:r>
          <a:r>
            <a:rPr lang="en-US" sz="1100" i="1" baseline="0"/>
            <a:t>the minimum concentration of a substance that can be measured and reported with 99% confidence that the analyte concentration is greater than zero and is determined from analysis in a given matrix containing the analyte.</a:t>
          </a:r>
          <a:r>
            <a:rPr lang="en-US" sz="1100" baseline="0"/>
            <a:t>"</a:t>
          </a:r>
        </a:p>
        <a:p>
          <a:endParaRPr lang="en-US" sz="1100" baseline="0"/>
        </a:p>
        <a:p>
          <a:r>
            <a:rPr lang="en-US" sz="1100" baseline="0"/>
            <a:t>     </a:t>
          </a:r>
          <a:r>
            <a:rPr lang="en-US" sz="1400" b="1" baseline="0"/>
            <a:t>MDL = t</a:t>
          </a:r>
          <a:r>
            <a:rPr lang="en-US" sz="1400" b="1" baseline="-25000"/>
            <a:t>(</a:t>
          </a:r>
          <a:r>
            <a:rPr lang="en-US" sz="1400" b="1" i="1" baseline="-25000"/>
            <a:t>n-1, 1-</a:t>
          </a:r>
          <a:r>
            <a:rPr lang="en-US" sz="1400" b="1" i="1" baseline="-25000">
              <a:latin typeface="Symbol" panose="05050102010706020507" pitchFamily="18" charset="2"/>
            </a:rPr>
            <a:t>a </a:t>
          </a:r>
          <a:r>
            <a:rPr lang="en-US" sz="1400" b="1" i="1" baseline="-25000"/>
            <a:t>= 0.99</a:t>
          </a:r>
          <a:r>
            <a:rPr lang="en-US" sz="1400" b="1" baseline="-25000"/>
            <a:t>)</a:t>
          </a:r>
          <a:r>
            <a:rPr lang="en-US" sz="1400" b="1" baseline="0"/>
            <a:t> * S</a:t>
          </a:r>
        </a:p>
        <a:p>
          <a:r>
            <a:rPr lang="en-US" sz="1400" b="1" baseline="0"/>
            <a:t>     </a:t>
          </a:r>
        </a:p>
        <a:p>
          <a:r>
            <a:rPr lang="en-US" sz="1100" baseline="0"/>
            <a:t>     where          MDL = the method detection limit</a:t>
          </a:r>
        </a:p>
        <a:p>
          <a:r>
            <a:rPr lang="en-US" sz="1100" baseline="0"/>
            <a:t>                 t</a:t>
          </a:r>
          <a:r>
            <a:rPr lang="en-US" sz="1100" baseline="-25000"/>
            <a:t>(n-1, 1-a=.99)</a:t>
          </a:r>
          <a:r>
            <a:rPr lang="en-US" sz="1100" baseline="0"/>
            <a:t> = the Student's t-value appropriate for a 99% confidence level with n-1</a:t>
          </a:r>
        </a:p>
        <a:p>
          <a:r>
            <a:rPr lang="en-US" sz="1100" baseline="0"/>
            <a:t>                                       degrees of freedom, and</a:t>
          </a:r>
        </a:p>
        <a:p>
          <a:r>
            <a:rPr lang="en-US" sz="1100" baseline="0"/>
            <a:t>                                 S = the standard deviation of replicate analysis of a spiked reagent water</a:t>
          </a:r>
        </a:p>
        <a:p>
          <a:r>
            <a:rPr lang="en-US" sz="1100" baseline="0"/>
            <a:t>                                       at a concentration level at least equal to or in the same range</a:t>
          </a:r>
          <a:r>
            <a:rPr lang="en-US" sz="1100" baseline="0">
              <a:solidFill>
                <a:schemeClr val="dk1"/>
              </a:solidFill>
              <a:effectLst/>
              <a:latin typeface="+mn-lt"/>
              <a:ea typeface="+mn-ea"/>
              <a:cs typeface="+mn-cs"/>
            </a:rPr>
            <a:t> (e.g., 1 to</a:t>
          </a:r>
        </a:p>
        <a:p>
          <a:r>
            <a:rPr lang="en-US" sz="1100" baseline="0">
              <a:solidFill>
                <a:schemeClr val="dk1"/>
              </a:solidFill>
              <a:effectLst/>
              <a:latin typeface="+mn-lt"/>
              <a:ea typeface="+mn-ea"/>
              <a:cs typeface="+mn-cs"/>
            </a:rPr>
            <a:t>                                       5 times)</a:t>
          </a:r>
          <a:r>
            <a:rPr lang="en-US" sz="1100" baseline="0"/>
            <a:t> as the estimated detection limit.</a:t>
          </a:r>
        </a:p>
      </xdr:txBody>
    </xdr:sp>
    <xdr:clientData/>
  </xdr:twoCellAnchor>
  <xdr:twoCellAnchor>
    <xdr:from>
      <xdr:col>2</xdr:col>
      <xdr:colOff>0</xdr:colOff>
      <xdr:row>80</xdr:row>
      <xdr:rowOff>74084</xdr:rowOff>
    </xdr:from>
    <xdr:to>
      <xdr:col>9</xdr:col>
      <xdr:colOff>358140</xdr:colOff>
      <xdr:row>81</xdr:row>
      <xdr:rowOff>165524</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86833" y="15515167"/>
          <a:ext cx="5861474"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Verify the project &amp; </a:t>
          </a:r>
          <a:r>
            <a:rPr lang="en-US" sz="1200" baseline="0">
              <a:solidFill>
                <a:sysClr val="windowText" lastClr="000000"/>
              </a:solidFill>
            </a:rPr>
            <a:t>material codes (auto-inserted from the "Title Sheet" tab).  </a:t>
          </a:r>
          <a:endParaRPr lang="en-US" sz="1200">
            <a:solidFill>
              <a:sysClr val="windowText" lastClr="000000"/>
            </a:solidFill>
          </a:endParaRPr>
        </a:p>
      </xdr:txBody>
    </xdr:sp>
    <xdr:clientData/>
  </xdr:twoCellAnchor>
  <xdr:twoCellAnchor>
    <xdr:from>
      <xdr:col>1</xdr:col>
      <xdr:colOff>232832</xdr:colOff>
      <xdr:row>113</xdr:row>
      <xdr:rowOff>158750</xdr:rowOff>
    </xdr:from>
    <xdr:to>
      <xdr:col>9</xdr:col>
      <xdr:colOff>324696</xdr:colOff>
      <xdr:row>116</xdr:row>
      <xdr:rowOff>52917</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476249" y="21886333"/>
          <a:ext cx="5838614" cy="46566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Step 3:</a:t>
          </a:r>
          <a:r>
            <a:rPr lang="en-US" sz="1200"/>
            <a:t> For each analyte, enter the analytical data for each eluate.  Eluate concentrations </a:t>
          </a:r>
          <a:r>
            <a:rPr lang="en-US" sz="1200" b="1"/>
            <a:t>must</a:t>
          </a:r>
          <a:r>
            <a:rPr lang="en-US" sz="1200"/>
            <a:t> reported in units of µg/L.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57"/>
  <sheetViews>
    <sheetView tabSelected="1" zoomScaleNormal="100" workbookViewId="0">
      <selection activeCell="C8" sqref="C8"/>
    </sheetView>
  </sheetViews>
  <sheetFormatPr defaultRowHeight="14.4" x14ac:dyDescent="0.3"/>
  <cols>
    <col min="1" max="1" width="1.6640625" customWidth="1"/>
    <col min="2" max="2" width="24.109375" customWidth="1"/>
    <col min="3" max="3" width="12.6640625" customWidth="1"/>
    <col min="7" max="7" width="3.6640625" customWidth="1"/>
    <col min="9" max="9" width="18.33203125" customWidth="1"/>
    <col min="10" max="10" width="3.6640625" customWidth="1"/>
    <col min="11" max="12" width="2.6640625" customWidth="1"/>
    <col min="19" max="19" width="2.6640625" customWidth="1"/>
  </cols>
  <sheetData>
    <row r="1" spans="1:19" s="74" customFormat="1" ht="20.100000000000001" customHeight="1" x14ac:dyDescent="0.4">
      <c r="A1" s="657" t="s">
        <v>477</v>
      </c>
      <c r="B1" s="658"/>
      <c r="C1" s="658"/>
      <c r="D1" s="658"/>
      <c r="E1" s="658"/>
      <c r="F1" s="658"/>
      <c r="G1" s="658"/>
      <c r="H1" s="658"/>
      <c r="I1" s="658"/>
      <c r="J1" s="658"/>
      <c r="K1" s="659"/>
      <c r="L1" s="72"/>
      <c r="M1" s="72"/>
      <c r="N1" s="72"/>
    </row>
    <row r="2" spans="1:19" s="74" customFormat="1" ht="20.100000000000001" customHeight="1" x14ac:dyDescent="0.4">
      <c r="A2" s="660" t="s">
        <v>428</v>
      </c>
      <c r="B2" s="661"/>
      <c r="C2" s="661"/>
      <c r="D2" s="661"/>
      <c r="E2" s="661"/>
      <c r="F2" s="661"/>
      <c r="G2" s="661"/>
      <c r="H2" s="661"/>
      <c r="I2" s="661"/>
      <c r="J2" s="661"/>
      <c r="K2" s="662"/>
      <c r="L2" s="72"/>
      <c r="M2" s="72"/>
      <c r="N2" s="72"/>
    </row>
    <row r="3" spans="1:19" s="74" customFormat="1" ht="20.100000000000001" customHeight="1" x14ac:dyDescent="0.4">
      <c r="A3" s="663" t="s">
        <v>840</v>
      </c>
      <c r="B3" s="664"/>
      <c r="C3" s="664"/>
      <c r="D3" s="664"/>
      <c r="E3" s="664"/>
      <c r="F3" s="664"/>
      <c r="G3" s="664"/>
      <c r="H3" s="664"/>
      <c r="I3" s="664"/>
      <c r="J3" s="664"/>
      <c r="K3" s="665"/>
      <c r="L3" s="72"/>
      <c r="M3" s="72"/>
      <c r="N3" s="72"/>
    </row>
    <row r="4" spans="1:19" ht="15" customHeight="1" x14ac:dyDescent="0.3"/>
    <row r="5" spans="1:19" ht="15" customHeight="1" x14ac:dyDescent="0.3"/>
    <row r="6" spans="1:19" ht="15.6" x14ac:dyDescent="0.3">
      <c r="B6" s="352" t="s">
        <v>212</v>
      </c>
      <c r="C6" s="353"/>
      <c r="D6" s="353"/>
      <c r="E6" s="353"/>
      <c r="F6" s="353"/>
      <c r="G6" s="353"/>
      <c r="H6" s="353"/>
      <c r="I6" s="353"/>
      <c r="J6" s="354"/>
      <c r="L6" s="457" t="s">
        <v>459</v>
      </c>
      <c r="M6" s="427"/>
      <c r="N6" s="427"/>
      <c r="O6" s="427"/>
      <c r="P6" s="427"/>
      <c r="Q6" s="427"/>
      <c r="R6" s="427"/>
      <c r="S6" s="427"/>
    </row>
    <row r="7" spans="1:19" ht="15" customHeight="1" x14ac:dyDescent="0.3">
      <c r="B7" s="355"/>
      <c r="C7" s="279"/>
      <c r="D7" s="279"/>
      <c r="E7" s="279"/>
      <c r="F7" s="279"/>
      <c r="G7" s="279"/>
      <c r="H7" s="279"/>
      <c r="I7" s="279"/>
      <c r="J7" s="356"/>
      <c r="L7" s="427"/>
      <c r="M7" s="427"/>
      <c r="N7" s="427"/>
      <c r="O7" s="427"/>
      <c r="P7" s="427"/>
      <c r="Q7" s="427"/>
      <c r="R7" s="427"/>
      <c r="S7" s="427"/>
    </row>
    <row r="8" spans="1:19" x14ac:dyDescent="0.3">
      <c r="B8" s="470" t="s">
        <v>201</v>
      </c>
      <c r="C8" s="389"/>
      <c r="D8" s="363"/>
      <c r="E8" s="363"/>
      <c r="F8" s="363"/>
      <c r="G8" s="363"/>
      <c r="H8" s="363"/>
      <c r="I8" s="363"/>
      <c r="J8" s="356"/>
      <c r="L8" s="427"/>
      <c r="M8" s="427"/>
      <c r="N8" s="427"/>
      <c r="O8" s="427"/>
      <c r="P8" s="427"/>
      <c r="Q8" s="427"/>
      <c r="R8" s="427"/>
      <c r="S8" s="427"/>
    </row>
    <row r="9" spans="1:19" ht="5.0999999999999996" customHeight="1" x14ac:dyDescent="0.3">
      <c r="B9" s="357"/>
      <c r="C9" s="363"/>
      <c r="D9" s="363"/>
      <c r="E9" s="363"/>
      <c r="F9" s="363"/>
      <c r="G9" s="363"/>
      <c r="H9" s="363"/>
      <c r="I9" s="363"/>
      <c r="J9" s="356"/>
      <c r="L9" s="427"/>
      <c r="M9" s="427"/>
      <c r="N9" s="427"/>
      <c r="O9" s="427"/>
      <c r="P9" s="427"/>
      <c r="Q9" s="427"/>
      <c r="R9" s="427"/>
      <c r="S9" s="427"/>
    </row>
    <row r="10" spans="1:19" ht="15" customHeight="1" x14ac:dyDescent="0.3">
      <c r="B10" s="357" t="s">
        <v>203</v>
      </c>
      <c r="C10" s="666"/>
      <c r="D10" s="667"/>
      <c r="E10" s="667"/>
      <c r="F10" s="668"/>
      <c r="G10" s="382"/>
      <c r="H10" s="363"/>
      <c r="I10" s="363"/>
      <c r="J10" s="356"/>
      <c r="L10" s="427"/>
      <c r="M10" s="427"/>
      <c r="N10" s="427"/>
      <c r="O10" s="427"/>
      <c r="P10" s="427"/>
      <c r="Q10" s="427"/>
      <c r="R10" s="427"/>
      <c r="S10" s="427"/>
    </row>
    <row r="11" spans="1:19" ht="5.0999999999999996" customHeight="1" x14ac:dyDescent="0.3">
      <c r="B11" s="357"/>
      <c r="C11" s="363"/>
      <c r="D11" s="363"/>
      <c r="E11" s="363"/>
      <c r="F11" s="363"/>
      <c r="G11" s="363"/>
      <c r="H11" s="363"/>
      <c r="I11" s="363"/>
      <c r="J11" s="356"/>
      <c r="L11" s="427"/>
      <c r="M11" s="427"/>
      <c r="N11" s="427"/>
      <c r="O11" s="427"/>
      <c r="P11" s="427"/>
      <c r="Q11" s="427"/>
      <c r="R11" s="427"/>
      <c r="S11" s="427"/>
    </row>
    <row r="12" spans="1:19" ht="15" customHeight="1" x14ac:dyDescent="0.3">
      <c r="B12" s="357" t="s">
        <v>200</v>
      </c>
      <c r="C12" s="670"/>
      <c r="D12" s="671"/>
      <c r="E12" s="671"/>
      <c r="F12" s="671"/>
      <c r="G12" s="671"/>
      <c r="H12" s="671"/>
      <c r="I12" s="672"/>
      <c r="J12" s="356"/>
      <c r="L12" s="427"/>
      <c r="M12" s="427"/>
      <c r="N12" s="427"/>
      <c r="O12" s="427"/>
      <c r="P12" s="427"/>
      <c r="Q12" s="427"/>
      <c r="R12" s="427"/>
      <c r="S12" s="427"/>
    </row>
    <row r="13" spans="1:19" x14ac:dyDescent="0.3">
      <c r="B13" s="355"/>
      <c r="C13" s="673"/>
      <c r="D13" s="674"/>
      <c r="E13" s="674"/>
      <c r="F13" s="674"/>
      <c r="G13" s="674"/>
      <c r="H13" s="674"/>
      <c r="I13" s="675"/>
      <c r="J13" s="356"/>
      <c r="L13" s="427"/>
      <c r="M13" s="427"/>
      <c r="N13" s="427"/>
      <c r="O13" s="427"/>
      <c r="P13" s="427"/>
      <c r="Q13" s="427"/>
      <c r="R13" s="427"/>
      <c r="S13" s="427"/>
    </row>
    <row r="14" spans="1:19" x14ac:dyDescent="0.3">
      <c r="B14" s="355"/>
      <c r="C14" s="676"/>
      <c r="D14" s="677"/>
      <c r="E14" s="677"/>
      <c r="F14" s="677"/>
      <c r="G14" s="677"/>
      <c r="H14" s="677"/>
      <c r="I14" s="678"/>
      <c r="J14" s="356"/>
      <c r="L14" s="427"/>
      <c r="M14" s="427"/>
      <c r="N14" s="427"/>
      <c r="O14" s="427"/>
      <c r="P14" s="427"/>
      <c r="Q14" s="427"/>
      <c r="R14" s="427"/>
      <c r="S14" s="427"/>
    </row>
    <row r="15" spans="1:19" x14ac:dyDescent="0.3">
      <c r="B15" s="355"/>
      <c r="C15" s="363"/>
      <c r="D15" s="363"/>
      <c r="E15" s="363"/>
      <c r="F15" s="363"/>
      <c r="G15" s="363"/>
      <c r="H15" s="363"/>
      <c r="I15" s="363"/>
      <c r="J15" s="356"/>
      <c r="L15" s="427"/>
      <c r="M15" s="427"/>
      <c r="N15" s="427"/>
      <c r="O15" s="427"/>
      <c r="P15" s="427"/>
      <c r="Q15" s="427"/>
      <c r="R15" s="427"/>
      <c r="S15" s="427"/>
    </row>
    <row r="16" spans="1:19" x14ac:dyDescent="0.3">
      <c r="B16" s="416" t="s">
        <v>202</v>
      </c>
      <c r="C16" s="390"/>
      <c r="D16" s="363"/>
      <c r="E16" s="363"/>
      <c r="F16" s="363"/>
      <c r="G16" s="363"/>
      <c r="H16" s="363"/>
      <c r="I16" s="363"/>
      <c r="J16" s="356"/>
      <c r="L16" s="427"/>
      <c r="M16" s="427"/>
      <c r="N16" s="427"/>
      <c r="O16" s="427"/>
      <c r="P16" s="427"/>
      <c r="Q16" s="427"/>
      <c r="R16" s="427"/>
      <c r="S16" s="427"/>
    </row>
    <row r="17" spans="2:19" x14ac:dyDescent="0.3">
      <c r="B17" s="416" t="s">
        <v>281</v>
      </c>
      <c r="C17" s="391"/>
      <c r="D17" s="363"/>
      <c r="E17" s="363"/>
      <c r="F17" s="363"/>
      <c r="G17" s="363"/>
      <c r="H17" s="363"/>
      <c r="I17" s="363"/>
      <c r="J17" s="356"/>
      <c r="L17" s="3"/>
      <c r="M17" s="3"/>
      <c r="N17" s="3"/>
      <c r="O17" s="3"/>
      <c r="P17" s="3"/>
      <c r="Q17" s="3"/>
      <c r="R17" s="3"/>
      <c r="S17" s="3"/>
    </row>
    <row r="18" spans="2:19" ht="5.0999999999999996" customHeight="1" x14ac:dyDescent="0.3">
      <c r="B18" s="357"/>
      <c r="C18" s="363"/>
      <c r="D18" s="363"/>
      <c r="E18" s="363"/>
      <c r="F18" s="363"/>
      <c r="G18" s="363"/>
      <c r="H18" s="363"/>
      <c r="I18" s="363"/>
      <c r="J18" s="356"/>
      <c r="L18" s="3"/>
      <c r="M18" s="3"/>
      <c r="N18" s="3"/>
      <c r="O18" s="3"/>
      <c r="P18" s="3"/>
      <c r="Q18" s="3"/>
      <c r="R18" s="3"/>
      <c r="S18" s="3"/>
    </row>
    <row r="19" spans="2:19" ht="15" customHeight="1" x14ac:dyDescent="0.3">
      <c r="B19" s="357" t="s">
        <v>813</v>
      </c>
      <c r="C19" s="666"/>
      <c r="D19" s="667"/>
      <c r="E19" s="667"/>
      <c r="F19" s="668"/>
      <c r="G19" s="363"/>
      <c r="H19" s="363"/>
      <c r="I19" s="363"/>
      <c r="J19" s="356"/>
      <c r="L19" s="3"/>
      <c r="M19" s="3"/>
      <c r="N19" s="3"/>
      <c r="O19" s="3"/>
      <c r="P19" s="3"/>
      <c r="Q19" s="3"/>
      <c r="R19" s="3"/>
      <c r="S19" s="3"/>
    </row>
    <row r="20" spans="2:19" ht="5.0999999999999996" customHeight="1" x14ac:dyDescent="0.3">
      <c r="B20" s="357"/>
      <c r="C20" s="363"/>
      <c r="D20" s="363"/>
      <c r="E20" s="363"/>
      <c r="F20" s="363"/>
      <c r="G20" s="363"/>
      <c r="H20" s="363"/>
      <c r="I20" s="363"/>
      <c r="J20" s="356"/>
      <c r="L20" s="3"/>
      <c r="M20" s="3"/>
      <c r="N20" s="3"/>
      <c r="O20" s="3"/>
      <c r="P20" s="3"/>
      <c r="Q20" s="3"/>
      <c r="R20" s="3"/>
      <c r="S20" s="3"/>
    </row>
    <row r="21" spans="2:19" x14ac:dyDescent="0.3">
      <c r="B21" s="357" t="s">
        <v>829</v>
      </c>
      <c r="C21" s="666"/>
      <c r="D21" s="667"/>
      <c r="E21" s="667"/>
      <c r="F21" s="667"/>
      <c r="G21" s="667"/>
      <c r="H21" s="667"/>
      <c r="I21" s="668"/>
      <c r="J21" s="356"/>
      <c r="L21" s="3"/>
      <c r="M21" s="3"/>
      <c r="N21" s="3"/>
      <c r="O21" s="3"/>
      <c r="P21" s="3"/>
      <c r="Q21" s="3"/>
      <c r="R21" s="3"/>
      <c r="S21" s="3"/>
    </row>
    <row r="22" spans="2:19" ht="5.0999999999999996" customHeight="1" x14ac:dyDescent="0.3">
      <c r="B22" s="357"/>
      <c r="C22" s="363"/>
      <c r="D22" s="363"/>
      <c r="E22" s="363"/>
      <c r="F22" s="363"/>
      <c r="G22" s="363"/>
      <c r="H22" s="363"/>
      <c r="I22" s="363"/>
      <c r="J22" s="356"/>
      <c r="L22" s="3"/>
      <c r="M22" s="3"/>
      <c r="N22" s="3"/>
      <c r="O22" s="3"/>
      <c r="P22" s="3"/>
      <c r="Q22" s="3"/>
      <c r="R22" s="3"/>
      <c r="S22" s="3"/>
    </row>
    <row r="23" spans="2:19" ht="15" customHeight="1" x14ac:dyDescent="0.3">
      <c r="B23" s="357" t="s">
        <v>830</v>
      </c>
      <c r="C23" s="670"/>
      <c r="D23" s="671"/>
      <c r="E23" s="671"/>
      <c r="F23" s="671"/>
      <c r="G23" s="671"/>
      <c r="H23" s="671"/>
      <c r="I23" s="672"/>
      <c r="J23" s="356"/>
      <c r="L23" s="3"/>
      <c r="M23" s="3"/>
      <c r="N23" s="3"/>
      <c r="O23" s="3"/>
      <c r="P23" s="3"/>
      <c r="Q23" s="3"/>
      <c r="R23" s="3"/>
      <c r="S23" s="3"/>
    </row>
    <row r="24" spans="2:19" x14ac:dyDescent="0.3">
      <c r="B24" s="355"/>
      <c r="C24" s="673"/>
      <c r="D24" s="674"/>
      <c r="E24" s="674"/>
      <c r="F24" s="674"/>
      <c r="G24" s="674"/>
      <c r="H24" s="674"/>
      <c r="I24" s="675"/>
      <c r="J24" s="356"/>
      <c r="L24" s="3"/>
      <c r="M24" s="3"/>
      <c r="N24" s="3"/>
      <c r="O24" s="3"/>
      <c r="P24" s="3"/>
      <c r="Q24" s="3"/>
      <c r="R24" s="3"/>
      <c r="S24" s="3"/>
    </row>
    <row r="25" spans="2:19" x14ac:dyDescent="0.3">
      <c r="B25" s="355"/>
      <c r="C25" s="676"/>
      <c r="D25" s="677"/>
      <c r="E25" s="677"/>
      <c r="F25" s="677"/>
      <c r="G25" s="677"/>
      <c r="H25" s="677"/>
      <c r="I25" s="678"/>
      <c r="J25" s="356"/>
      <c r="L25" s="3"/>
      <c r="M25" s="3"/>
      <c r="N25" s="3"/>
      <c r="O25" s="3"/>
      <c r="P25" s="3"/>
      <c r="Q25" s="3"/>
      <c r="R25" s="3"/>
      <c r="S25" s="3"/>
    </row>
    <row r="26" spans="2:19" x14ac:dyDescent="0.3">
      <c r="B26" s="355"/>
      <c r="C26" s="363"/>
      <c r="D26" s="363"/>
      <c r="E26" s="363"/>
      <c r="F26" s="363"/>
      <c r="G26" s="363"/>
      <c r="H26" s="363"/>
      <c r="I26" s="363"/>
      <c r="J26" s="356"/>
      <c r="L26" s="3"/>
      <c r="M26" s="3"/>
      <c r="N26" s="3"/>
      <c r="O26" s="3"/>
      <c r="P26" s="3"/>
      <c r="Q26" s="3"/>
      <c r="R26" s="3"/>
      <c r="S26" s="3"/>
    </row>
    <row r="27" spans="2:19" x14ac:dyDescent="0.3">
      <c r="B27" s="357" t="s">
        <v>213</v>
      </c>
      <c r="C27" s="666"/>
      <c r="D27" s="667"/>
      <c r="E27" s="668"/>
      <c r="F27" s="383"/>
      <c r="G27" s="363"/>
      <c r="H27" s="374" t="s">
        <v>214</v>
      </c>
      <c r="I27" s="636"/>
      <c r="J27" s="356"/>
      <c r="L27" s="3"/>
      <c r="M27" s="3"/>
      <c r="N27" s="3"/>
      <c r="O27" s="3"/>
      <c r="P27" s="3"/>
      <c r="Q27" s="3"/>
      <c r="R27" s="3"/>
      <c r="S27" s="3"/>
    </row>
    <row r="28" spans="2:19" ht="5.0999999999999996" customHeight="1" x14ac:dyDescent="0.3">
      <c r="B28" s="357"/>
      <c r="C28" s="363"/>
      <c r="D28" s="363"/>
      <c r="E28" s="363"/>
      <c r="F28" s="363"/>
      <c r="G28" s="363"/>
      <c r="H28" s="363"/>
      <c r="I28" s="387"/>
      <c r="J28" s="356"/>
      <c r="L28" s="3"/>
      <c r="M28" s="3"/>
      <c r="N28" s="3"/>
      <c r="O28" s="3"/>
      <c r="P28" s="3"/>
      <c r="Q28" s="3"/>
      <c r="R28" s="3"/>
      <c r="S28" s="3"/>
    </row>
    <row r="29" spans="2:19" x14ac:dyDescent="0.3">
      <c r="B29" s="357" t="s">
        <v>205</v>
      </c>
      <c r="C29" s="666"/>
      <c r="D29" s="667"/>
      <c r="E29" s="668"/>
      <c r="F29" s="372"/>
      <c r="G29" s="363"/>
      <c r="H29" s="374" t="s">
        <v>215</v>
      </c>
      <c r="I29" s="389"/>
      <c r="J29" s="356"/>
      <c r="L29" s="3"/>
      <c r="M29" s="3"/>
      <c r="N29" s="3"/>
      <c r="O29" s="3"/>
      <c r="P29" s="3"/>
      <c r="Q29" s="3"/>
      <c r="R29" s="3"/>
      <c r="S29" s="3"/>
    </row>
    <row r="30" spans="2:19" x14ac:dyDescent="0.3">
      <c r="B30" s="355"/>
      <c r="C30" s="363"/>
      <c r="D30" s="363"/>
      <c r="E30" s="363"/>
      <c r="F30" s="363"/>
      <c r="G30" s="363"/>
      <c r="H30" s="363"/>
      <c r="I30" s="387"/>
      <c r="J30" s="356"/>
      <c r="L30" s="3"/>
      <c r="M30" s="3"/>
      <c r="N30" s="3"/>
      <c r="O30" s="3"/>
      <c r="P30" s="3"/>
      <c r="Q30" s="3"/>
      <c r="R30" s="3"/>
      <c r="S30" s="3"/>
    </row>
    <row r="31" spans="2:19" x14ac:dyDescent="0.3">
      <c r="B31" s="357" t="s">
        <v>204</v>
      </c>
      <c r="C31" s="666"/>
      <c r="D31" s="667"/>
      <c r="E31" s="668"/>
      <c r="F31" s="372"/>
      <c r="G31" s="363"/>
      <c r="H31" s="374" t="s">
        <v>214</v>
      </c>
      <c r="I31" s="636"/>
      <c r="J31" s="356"/>
      <c r="L31" s="3"/>
      <c r="M31" s="3"/>
      <c r="N31" s="3"/>
      <c r="O31" s="3"/>
      <c r="P31" s="3"/>
      <c r="Q31" s="3"/>
      <c r="R31" s="3"/>
      <c r="S31" s="3"/>
    </row>
    <row r="32" spans="2:19" s="54" customFormat="1" ht="5.0999999999999996" customHeight="1" x14ac:dyDescent="0.3">
      <c r="B32" s="357"/>
      <c r="C32" s="384"/>
      <c r="D32" s="384"/>
      <c r="E32" s="384"/>
      <c r="F32" s="363"/>
      <c r="G32" s="363"/>
      <c r="H32" s="363"/>
      <c r="I32" s="387"/>
      <c r="J32" s="356"/>
      <c r="L32" s="461"/>
      <c r="M32" s="461"/>
      <c r="N32" s="461"/>
      <c r="O32" s="461"/>
      <c r="P32" s="461"/>
      <c r="Q32" s="461"/>
      <c r="R32" s="461"/>
      <c r="S32" s="461"/>
    </row>
    <row r="33" spans="2:19" x14ac:dyDescent="0.3">
      <c r="B33" s="357" t="s">
        <v>205</v>
      </c>
      <c r="C33" s="666"/>
      <c r="D33" s="667"/>
      <c r="E33" s="668"/>
      <c r="F33" s="372"/>
      <c r="G33" s="363"/>
      <c r="H33" s="374" t="s">
        <v>215</v>
      </c>
      <c r="I33" s="389"/>
      <c r="J33" s="356"/>
      <c r="L33" s="3"/>
      <c r="M33" s="3"/>
      <c r="N33" s="3"/>
      <c r="O33" s="3"/>
      <c r="P33" s="3"/>
      <c r="Q33" s="3"/>
      <c r="R33" s="3"/>
      <c r="S33" s="3"/>
    </row>
    <row r="34" spans="2:19" x14ac:dyDescent="0.3">
      <c r="B34" s="355"/>
      <c r="C34" s="363"/>
      <c r="D34" s="363"/>
      <c r="E34" s="363"/>
      <c r="F34" s="363"/>
      <c r="G34" s="363"/>
      <c r="H34" s="363"/>
      <c r="I34" s="385"/>
      <c r="J34" s="356"/>
      <c r="L34" s="3"/>
      <c r="M34" s="3"/>
      <c r="N34" s="3"/>
      <c r="O34" s="3"/>
      <c r="P34" s="3"/>
      <c r="Q34" s="3"/>
      <c r="R34" s="3"/>
      <c r="S34" s="3"/>
    </row>
    <row r="35" spans="2:19" ht="15.6" x14ac:dyDescent="0.3">
      <c r="B35" s="358" t="s">
        <v>216</v>
      </c>
      <c r="C35" s="363"/>
      <c r="D35" s="363"/>
      <c r="E35" s="363"/>
      <c r="F35" s="363"/>
      <c r="G35" s="363"/>
      <c r="H35" s="363"/>
      <c r="I35" s="363"/>
      <c r="J35" s="356"/>
      <c r="L35" s="3"/>
      <c r="M35" s="3"/>
      <c r="N35" s="3"/>
      <c r="O35" s="3"/>
      <c r="P35" s="3"/>
      <c r="Q35" s="3"/>
      <c r="R35" s="3"/>
      <c r="S35" s="3"/>
    </row>
    <row r="36" spans="2:19" ht="5.0999999999999996" customHeight="1" x14ac:dyDescent="0.3">
      <c r="B36" s="355"/>
      <c r="C36" s="363"/>
      <c r="D36" s="363"/>
      <c r="E36" s="363"/>
      <c r="F36" s="363"/>
      <c r="G36" s="363"/>
      <c r="H36" s="363"/>
      <c r="I36" s="363"/>
      <c r="J36" s="356"/>
      <c r="L36" s="3"/>
      <c r="M36" s="3"/>
      <c r="N36" s="3"/>
      <c r="O36" s="3"/>
      <c r="P36" s="3"/>
      <c r="Q36" s="3"/>
      <c r="R36" s="3"/>
      <c r="S36" s="3"/>
    </row>
    <row r="37" spans="2:19" ht="15" customHeight="1" x14ac:dyDescent="0.3">
      <c r="B37" s="357" t="s">
        <v>386</v>
      </c>
      <c r="C37" s="680"/>
      <c r="D37" s="681"/>
      <c r="E37" s="682"/>
      <c r="F37" s="363"/>
      <c r="G37" s="363"/>
      <c r="H37" s="363"/>
      <c r="I37" s="363"/>
      <c r="J37" s="356"/>
      <c r="L37" s="3"/>
      <c r="M37" s="3"/>
      <c r="N37" s="3"/>
      <c r="O37" s="3"/>
      <c r="P37" s="3"/>
      <c r="Q37" s="3"/>
      <c r="R37" s="3"/>
      <c r="S37" s="3"/>
    </row>
    <row r="38" spans="2:19" ht="5.0999999999999996" customHeight="1" x14ac:dyDescent="0.3">
      <c r="B38" s="386"/>
      <c r="C38" s="387"/>
      <c r="D38" s="387"/>
      <c r="E38" s="387"/>
      <c r="F38" s="387"/>
      <c r="G38" s="387"/>
      <c r="H38" s="387"/>
      <c r="I38" s="387"/>
      <c r="J38" s="388"/>
      <c r="L38" s="3"/>
      <c r="M38" s="3"/>
      <c r="N38" s="3"/>
      <c r="O38" s="3"/>
      <c r="P38" s="3"/>
      <c r="Q38" s="3"/>
      <c r="R38" s="3"/>
      <c r="S38" s="3"/>
    </row>
    <row r="39" spans="2:19" x14ac:dyDescent="0.3">
      <c r="B39" s="357" t="s">
        <v>439</v>
      </c>
      <c r="C39" s="666"/>
      <c r="D39" s="667"/>
      <c r="E39" s="668"/>
      <c r="F39" s="363"/>
      <c r="G39" s="363"/>
      <c r="H39" s="363"/>
      <c r="I39" s="363"/>
      <c r="J39" s="356"/>
      <c r="L39" s="3"/>
      <c r="M39" s="3"/>
      <c r="N39" s="3"/>
      <c r="O39" s="3"/>
      <c r="P39" s="3"/>
      <c r="Q39" s="3"/>
      <c r="R39" s="3"/>
      <c r="S39" s="3"/>
    </row>
    <row r="40" spans="2:19" ht="5.0999999999999996" customHeight="1" x14ac:dyDescent="0.3">
      <c r="B40" s="357"/>
      <c r="C40" s="372"/>
      <c r="D40" s="372"/>
      <c r="E40" s="372"/>
      <c r="F40" s="363"/>
      <c r="G40" s="363"/>
      <c r="H40" s="363"/>
      <c r="I40" s="363"/>
      <c r="J40" s="356"/>
      <c r="L40" s="3"/>
      <c r="M40" s="3"/>
      <c r="N40" s="3"/>
      <c r="O40" s="3"/>
      <c r="P40" s="3"/>
      <c r="Q40" s="3"/>
      <c r="R40" s="3"/>
      <c r="S40" s="3"/>
    </row>
    <row r="41" spans="2:19" x14ac:dyDescent="0.3">
      <c r="B41" s="416" t="s">
        <v>387</v>
      </c>
      <c r="C41" s="666"/>
      <c r="D41" s="667"/>
      <c r="E41" s="668"/>
      <c r="F41" s="523" t="s">
        <v>478</v>
      </c>
      <c r="G41" s="669"/>
      <c r="H41" s="669"/>
      <c r="I41" s="669"/>
      <c r="J41" s="356"/>
      <c r="L41" s="3"/>
      <c r="M41" s="3"/>
      <c r="N41" s="3"/>
      <c r="O41" s="3"/>
      <c r="P41" s="3"/>
      <c r="Q41" s="3"/>
      <c r="R41" s="3"/>
      <c r="S41" s="3"/>
    </row>
    <row r="42" spans="2:19" ht="5.0999999999999996" customHeight="1" x14ac:dyDescent="0.3">
      <c r="B42" s="357"/>
      <c r="C42" s="372"/>
      <c r="D42" s="372"/>
      <c r="E42" s="372"/>
      <c r="F42" s="524"/>
      <c r="G42" s="637"/>
      <c r="H42" s="637"/>
      <c r="I42" s="637"/>
      <c r="J42" s="356"/>
    </row>
    <row r="43" spans="2:19" x14ac:dyDescent="0.3">
      <c r="B43" s="416" t="s">
        <v>389</v>
      </c>
      <c r="C43" s="666"/>
      <c r="D43" s="667"/>
      <c r="E43" s="668"/>
      <c r="F43" s="523" t="s">
        <v>478</v>
      </c>
      <c r="G43" s="669"/>
      <c r="H43" s="669"/>
      <c r="I43" s="669"/>
      <c r="J43" s="356"/>
    </row>
    <row r="44" spans="2:19" x14ac:dyDescent="0.3">
      <c r="B44" s="355"/>
      <c r="C44" s="279"/>
      <c r="D44" s="279"/>
      <c r="E44" s="279"/>
      <c r="F44" s="279"/>
      <c r="G44" s="279"/>
      <c r="H44" s="279"/>
      <c r="I44" s="279"/>
      <c r="J44" s="356"/>
    </row>
    <row r="45" spans="2:19" x14ac:dyDescent="0.3">
      <c r="B45" s="421"/>
      <c r="C45" s="379" t="s">
        <v>479</v>
      </c>
      <c r="D45" s="379"/>
      <c r="E45" s="379"/>
      <c r="F45" s="379"/>
      <c r="G45" s="379"/>
      <c r="H45" s="379"/>
      <c r="I45" s="379"/>
      <c r="J45" s="380"/>
    </row>
    <row r="46" spans="2:19" x14ac:dyDescent="0.3">
      <c r="B46" s="20"/>
      <c r="C46" s="20"/>
      <c r="D46" s="20"/>
      <c r="E46" s="20"/>
      <c r="F46" s="20"/>
      <c r="G46" s="20"/>
      <c r="H46" s="20"/>
      <c r="I46" s="20"/>
      <c r="J46" s="20"/>
    </row>
    <row r="47" spans="2:19" ht="15.6" x14ac:dyDescent="0.3">
      <c r="B47" s="177" t="s">
        <v>217</v>
      </c>
      <c r="C47" s="181"/>
      <c r="D47" s="182"/>
      <c r="E47" s="182"/>
      <c r="F47" s="182"/>
      <c r="G47" s="182"/>
      <c r="H47" s="182"/>
      <c r="I47" s="182"/>
      <c r="J47" s="183"/>
    </row>
    <row r="48" spans="2:19" x14ac:dyDescent="0.3">
      <c r="B48" s="240"/>
      <c r="C48" s="241"/>
      <c r="D48" s="242"/>
      <c r="E48" s="242"/>
      <c r="F48" s="242"/>
      <c r="G48" s="242"/>
      <c r="H48" s="242"/>
      <c r="I48" s="242"/>
      <c r="J48" s="243"/>
    </row>
    <row r="49" spans="2:10" ht="24.9" customHeight="1" x14ac:dyDescent="0.3">
      <c r="B49" s="244" t="s">
        <v>218</v>
      </c>
      <c r="C49" s="679"/>
      <c r="D49" s="679"/>
      <c r="E49" s="679"/>
      <c r="F49" s="679"/>
      <c r="G49" s="245"/>
      <c r="H49" s="246" t="s">
        <v>219</v>
      </c>
      <c r="I49" s="239"/>
      <c r="J49" s="247"/>
    </row>
    <row r="50" spans="2:10" ht="15" customHeight="1" x14ac:dyDescent="0.3">
      <c r="B50" s="244"/>
      <c r="C50" s="242"/>
      <c r="D50" s="242"/>
      <c r="E50" s="242"/>
      <c r="F50" s="242"/>
      <c r="G50" s="245"/>
      <c r="H50" s="246"/>
      <c r="I50" s="242"/>
      <c r="J50" s="247"/>
    </row>
    <row r="51" spans="2:10" ht="24.9" customHeight="1" x14ac:dyDescent="0.3">
      <c r="B51" s="244" t="s">
        <v>220</v>
      </c>
      <c r="C51" s="679"/>
      <c r="D51" s="679"/>
      <c r="E51" s="679"/>
      <c r="F51" s="679"/>
      <c r="G51" s="245"/>
      <c r="H51" s="246" t="s">
        <v>219</v>
      </c>
      <c r="I51" s="239"/>
      <c r="J51" s="247"/>
    </row>
    <row r="52" spans="2:10" ht="15" customHeight="1" x14ac:dyDescent="0.3">
      <c r="B52" s="244"/>
      <c r="C52" s="242"/>
      <c r="D52" s="242"/>
      <c r="E52" s="242"/>
      <c r="F52" s="242"/>
      <c r="G52" s="245"/>
      <c r="H52" s="246"/>
      <c r="I52" s="242"/>
      <c r="J52" s="247"/>
    </row>
    <row r="53" spans="2:10" ht="24.9" customHeight="1" x14ac:dyDescent="0.3">
      <c r="B53" s="244" t="s">
        <v>221</v>
      </c>
      <c r="C53" s="679"/>
      <c r="D53" s="679"/>
      <c r="E53" s="679"/>
      <c r="F53" s="679"/>
      <c r="G53" s="245"/>
      <c r="H53" s="246" t="s">
        <v>219</v>
      </c>
      <c r="I53" s="239"/>
      <c r="J53" s="247"/>
    </row>
    <row r="54" spans="2:10" ht="15" customHeight="1" x14ac:dyDescent="0.3">
      <c r="B54" s="244"/>
      <c r="C54" s="242"/>
      <c r="D54" s="242"/>
      <c r="E54" s="242"/>
      <c r="F54" s="242"/>
      <c r="G54" s="245"/>
      <c r="H54" s="246"/>
      <c r="I54" s="242"/>
      <c r="J54" s="247"/>
    </row>
    <row r="55" spans="2:10" ht="24.9" customHeight="1" x14ac:dyDescent="0.3">
      <c r="B55" s="244" t="s">
        <v>388</v>
      </c>
      <c r="C55" s="679"/>
      <c r="D55" s="679"/>
      <c r="E55" s="679"/>
      <c r="F55" s="679"/>
      <c r="G55" s="245"/>
      <c r="H55" s="246" t="s">
        <v>219</v>
      </c>
      <c r="I55" s="239"/>
      <c r="J55" s="247"/>
    </row>
    <row r="56" spans="2:10" x14ac:dyDescent="0.3">
      <c r="B56" s="248"/>
      <c r="C56" s="249"/>
      <c r="D56" s="249"/>
      <c r="E56" s="249"/>
      <c r="F56" s="249"/>
      <c r="G56" s="249"/>
      <c r="H56" s="249"/>
      <c r="I56" s="249"/>
      <c r="J56" s="250"/>
    </row>
    <row r="57" spans="2:10" x14ac:dyDescent="0.3">
      <c r="B57" s="178"/>
      <c r="C57" s="179"/>
      <c r="D57" s="179"/>
      <c r="E57" s="179"/>
      <c r="F57" s="179"/>
      <c r="G57" s="179"/>
      <c r="H57" s="179"/>
      <c r="I57" s="179"/>
      <c r="J57" s="180"/>
    </row>
  </sheetData>
  <sheetProtection selectLockedCells="1"/>
  <dataConsolidate/>
  <mergeCells count="22">
    <mergeCell ref="C53:F53"/>
    <mergeCell ref="C55:F55"/>
    <mergeCell ref="C51:F51"/>
    <mergeCell ref="C49:F49"/>
    <mergeCell ref="C29:E29"/>
    <mergeCell ref="C31:E31"/>
    <mergeCell ref="C37:E37"/>
    <mergeCell ref="C39:E39"/>
    <mergeCell ref="C41:E41"/>
    <mergeCell ref="C43:E43"/>
    <mergeCell ref="A1:K1"/>
    <mergeCell ref="A2:K2"/>
    <mergeCell ref="A3:K3"/>
    <mergeCell ref="C10:F10"/>
    <mergeCell ref="G43:I43"/>
    <mergeCell ref="C27:E27"/>
    <mergeCell ref="C33:E33"/>
    <mergeCell ref="C12:I14"/>
    <mergeCell ref="C23:I25"/>
    <mergeCell ref="G41:I41"/>
    <mergeCell ref="C19:F19"/>
    <mergeCell ref="C21:I21"/>
  </mergeCells>
  <conditionalFormatting sqref="G41:I41 G43:I43">
    <cfRule type="containsText" dxfId="13" priority="1" operator="containsText" text="off">
      <formula>NOT(ISERROR(SEARCH("off",G41)))</formula>
    </cfRule>
  </conditionalFormatting>
  <dataValidations count="2">
    <dataValidation type="list" allowBlank="1" showInputMessage="1" showErrorMessage="1" sqref="C41:E42" xr:uid="{00000000-0002-0000-0000-000000000000}">
      <formula1>Material_Class</formula1>
    </dataValidation>
    <dataValidation type="list" allowBlank="1" showInputMessage="1" showErrorMessage="1" sqref="C43:E43" xr:uid="{00000000-0002-0000-0000-000001000000}">
      <formula1>INDIRECT(SUBSTITUTE(SUBSTITUTE($C$41, " &amp; ", " "), " ","_"))</formula1>
    </dataValidation>
  </dataValidations>
  <pageMargins left="0.7" right="0.7" top="0.75" bottom="0.75" header="0.3" footer="0.3"/>
  <pageSetup scale="87" orientation="portrait" r:id="rId1"/>
  <headerFooter>
    <oddFooter>Page &amp;P&amp;RDraft Method 1313 Template Rev 0</oddFooter>
  </headerFooter>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7"/>
  <sheetViews>
    <sheetView topLeftCell="A22" zoomScale="90" zoomScaleNormal="90" workbookViewId="0">
      <selection activeCell="B74" sqref="B74"/>
    </sheetView>
  </sheetViews>
  <sheetFormatPr defaultRowHeight="14.4" x14ac:dyDescent="0.3"/>
  <cols>
    <col min="1" max="1" width="2.6640625" customWidth="1"/>
    <col min="2" max="2" width="24.109375" customWidth="1"/>
    <col min="4" max="4" width="11.88671875" customWidth="1"/>
    <col min="5" max="6" width="5.6640625" customWidth="1"/>
    <col min="9" max="9" width="9.109375" customWidth="1"/>
    <col min="10" max="10" width="3.6640625" customWidth="1"/>
    <col min="11" max="11" width="2.6640625" customWidth="1"/>
  </cols>
  <sheetData>
    <row r="1" spans="1:11" ht="20.100000000000001" customHeight="1" x14ac:dyDescent="0.35">
      <c r="A1" s="687" t="s">
        <v>796</v>
      </c>
      <c r="B1" s="688"/>
      <c r="C1" s="688"/>
      <c r="D1" s="688"/>
      <c r="E1" s="688"/>
      <c r="F1" s="688"/>
      <c r="G1" s="688"/>
      <c r="H1" s="688"/>
      <c r="I1" s="688"/>
      <c r="J1" s="688"/>
      <c r="K1" s="689"/>
    </row>
    <row r="3" spans="1:11" ht="15" customHeight="1" x14ac:dyDescent="0.3">
      <c r="B3" s="352" t="s">
        <v>280</v>
      </c>
      <c r="C3" s="353"/>
      <c r="D3" s="353"/>
      <c r="E3" s="353"/>
      <c r="F3" s="353"/>
      <c r="G3" s="353"/>
      <c r="H3" s="353"/>
      <c r="I3" s="353"/>
      <c r="J3" s="354"/>
    </row>
    <row r="4" spans="1:11" ht="15" customHeight="1" x14ac:dyDescent="0.3">
      <c r="B4" s="355"/>
      <c r="C4" s="279"/>
      <c r="D4" s="279"/>
      <c r="E4" s="279"/>
      <c r="F4" s="279"/>
      <c r="G4" s="279"/>
      <c r="H4" s="279"/>
      <c r="I4" s="279"/>
      <c r="J4" s="356"/>
    </row>
    <row r="5" spans="1:11" ht="15" customHeight="1" x14ac:dyDescent="0.3">
      <c r="B5" s="357" t="s">
        <v>201</v>
      </c>
      <c r="C5" s="125" t="str">
        <f>IF(ISTEXT('Title Sheet'!C8), 'Title Sheet'!C8, "")</f>
        <v/>
      </c>
      <c r="D5" s="279"/>
      <c r="E5" s="279"/>
      <c r="F5" s="279"/>
      <c r="G5" s="279"/>
      <c r="H5" s="279"/>
      <c r="I5" s="279"/>
      <c r="J5" s="356"/>
    </row>
    <row r="6" spans="1:11" ht="15" customHeight="1" x14ac:dyDescent="0.3">
      <c r="B6" s="357" t="s">
        <v>202</v>
      </c>
      <c r="C6" s="124" t="str">
        <f>IF(ISTEXT('Title Sheet'!C16), 'Title Sheet'!C16, "")</f>
        <v/>
      </c>
      <c r="D6" s="279"/>
      <c r="E6" s="279"/>
      <c r="F6" s="279"/>
      <c r="G6" s="279"/>
      <c r="H6" s="279"/>
      <c r="I6" s="279"/>
      <c r="J6" s="356"/>
    </row>
    <row r="7" spans="1:11" ht="15" customHeight="1" x14ac:dyDescent="0.3">
      <c r="B7" s="357" t="s">
        <v>281</v>
      </c>
      <c r="C7" s="381" t="str">
        <f>IF(ISTEXT('Title Sheet'!C17), 'Title Sheet'!C17, "")</f>
        <v/>
      </c>
      <c r="D7" s="279"/>
      <c r="E7" s="279"/>
      <c r="F7" s="279"/>
      <c r="G7" s="279"/>
      <c r="H7" s="279"/>
      <c r="I7" s="279"/>
      <c r="J7" s="356"/>
    </row>
    <row r="8" spans="1:11" ht="15" customHeight="1" x14ac:dyDescent="0.3">
      <c r="B8" s="355"/>
      <c r="C8" s="279"/>
      <c r="D8" s="279"/>
      <c r="E8" s="279"/>
      <c r="F8" s="279"/>
      <c r="G8" s="279"/>
      <c r="H8" s="279"/>
      <c r="I8" s="279"/>
      <c r="J8" s="356"/>
    </row>
    <row r="9" spans="1:11" ht="15" customHeight="1" x14ac:dyDescent="0.3">
      <c r="B9" s="418" t="s">
        <v>438</v>
      </c>
      <c r="C9" s="279"/>
      <c r="D9" s="279"/>
      <c r="E9" s="279"/>
      <c r="F9" s="279"/>
      <c r="G9" s="279"/>
      <c r="H9" s="279"/>
      <c r="I9" s="279"/>
      <c r="J9" s="356"/>
    </row>
    <row r="10" spans="1:11" ht="5.0999999999999996" customHeight="1" x14ac:dyDescent="0.3">
      <c r="B10" s="358"/>
      <c r="C10" s="279"/>
      <c r="D10" s="279"/>
      <c r="E10" s="279"/>
      <c r="F10" s="279"/>
      <c r="G10" s="279"/>
      <c r="H10" s="279"/>
      <c r="I10" s="279"/>
      <c r="J10" s="356"/>
    </row>
    <row r="11" spans="1:11" ht="15" customHeight="1" x14ac:dyDescent="0.3">
      <c r="B11" s="357" t="s">
        <v>386</v>
      </c>
      <c r="C11" s="696" t="str">
        <f>IF(ISTEXT('Title Sheet'!C37), 'Title Sheet'!C37, "")</f>
        <v/>
      </c>
      <c r="D11" s="697" t="str">
        <f>IF(ISTEXT('Title Sheet'!D23), 'Title Sheet'!D23, "")</f>
        <v/>
      </c>
      <c r="E11" s="698" t="str">
        <f>IF(ISTEXT('Title Sheet'!E23), 'Title Sheet'!E23, "")</f>
        <v/>
      </c>
      <c r="F11" s="279"/>
      <c r="G11" s="279"/>
      <c r="H11" s="279"/>
      <c r="I11" s="279"/>
      <c r="J11" s="356"/>
    </row>
    <row r="12" spans="1:11" ht="15" customHeight="1" x14ac:dyDescent="0.3">
      <c r="B12" s="357" t="s">
        <v>202</v>
      </c>
      <c r="C12" s="702" t="str">
        <f>IF(ISTEXT('Title Sheet'!C39), 'Title Sheet'!C39, "")</f>
        <v/>
      </c>
      <c r="D12" s="703" t="str">
        <f>IF(ISTEXT('Title Sheet'!D24), 'Title Sheet'!D24, "")</f>
        <v/>
      </c>
      <c r="E12" s="704" t="str">
        <f>IF(ISTEXT('Title Sheet'!E24), 'Title Sheet'!E24, "")</f>
        <v/>
      </c>
      <c r="F12" s="279"/>
      <c r="G12" s="279"/>
      <c r="H12" s="279"/>
      <c r="I12" s="279"/>
      <c r="J12" s="356"/>
    </row>
    <row r="13" spans="1:11" ht="15" customHeight="1" x14ac:dyDescent="0.3">
      <c r="B13" s="355"/>
      <c r="C13" s="279"/>
      <c r="D13" s="279"/>
      <c r="E13" s="279"/>
      <c r="F13" s="359"/>
      <c r="G13" s="359"/>
      <c r="H13" s="359"/>
      <c r="I13" s="359"/>
      <c r="J13" s="356"/>
    </row>
    <row r="14" spans="1:11" ht="15" customHeight="1" x14ac:dyDescent="0.3">
      <c r="B14" s="418" t="s">
        <v>435</v>
      </c>
      <c r="C14" s="279"/>
      <c r="D14" s="279"/>
      <c r="E14" s="279"/>
      <c r="F14" s="359"/>
      <c r="G14" s="359"/>
      <c r="H14" s="359"/>
      <c r="I14" s="359"/>
      <c r="J14" s="356"/>
    </row>
    <row r="15" spans="1:11" ht="5.0999999999999996" customHeight="1" x14ac:dyDescent="0.3">
      <c r="B15" s="355"/>
      <c r="C15" s="279"/>
      <c r="D15" s="279"/>
      <c r="E15" s="279"/>
      <c r="F15" s="279"/>
      <c r="G15" s="279"/>
      <c r="H15" s="279"/>
      <c r="I15" s="279"/>
      <c r="J15" s="356"/>
    </row>
    <row r="16" spans="1:11" ht="15" customHeight="1" x14ac:dyDescent="0.3">
      <c r="B16" s="357" t="s">
        <v>282</v>
      </c>
      <c r="C16" s="693"/>
      <c r="D16" s="694"/>
      <c r="E16" s="695"/>
      <c r="F16" s="525" t="s">
        <v>478</v>
      </c>
      <c r="G16" s="686" t="str">
        <f>IF(C16="Other", "Please specify", "off")</f>
        <v>off</v>
      </c>
      <c r="H16" s="686"/>
      <c r="I16" s="686"/>
      <c r="J16" s="361"/>
    </row>
    <row r="17" spans="2:10" ht="5.0999999999999996" customHeight="1" x14ac:dyDescent="0.3">
      <c r="B17" s="357"/>
      <c r="C17" s="360"/>
      <c r="D17" s="362"/>
      <c r="E17" s="360"/>
      <c r="F17" s="360"/>
      <c r="G17" s="363"/>
      <c r="H17" s="363"/>
      <c r="I17" s="363"/>
      <c r="J17" s="361"/>
    </row>
    <row r="18" spans="2:10" ht="15" customHeight="1" x14ac:dyDescent="0.3">
      <c r="B18" s="357"/>
      <c r="C18" s="364" t="s">
        <v>283</v>
      </c>
      <c r="D18" s="419"/>
      <c r="E18" s="525" t="s">
        <v>478</v>
      </c>
      <c r="F18" s="686" t="str">
        <f>IF(B18="Other", "Please specify", "off")</f>
        <v>off</v>
      </c>
      <c r="G18" s="686"/>
      <c r="H18" s="686"/>
      <c r="I18" s="360"/>
      <c r="J18" s="361"/>
    </row>
    <row r="19" spans="2:10" ht="15" customHeight="1" x14ac:dyDescent="0.3">
      <c r="B19" s="357"/>
      <c r="C19" s="366" t="s">
        <v>367</v>
      </c>
      <c r="D19" s="420"/>
      <c r="E19" s="525" t="s">
        <v>478</v>
      </c>
      <c r="F19" s="686" t="str">
        <f>IF(B19="Other", "Please specify", "off")</f>
        <v>off</v>
      </c>
      <c r="G19" s="686"/>
      <c r="H19" s="686"/>
      <c r="I19" s="367"/>
      <c r="J19" s="368"/>
    </row>
    <row r="20" spans="2:10" ht="5.0999999999999996" customHeight="1" x14ac:dyDescent="0.3">
      <c r="B20" s="357"/>
      <c r="C20" s="360"/>
      <c r="D20" s="369"/>
      <c r="E20" s="360"/>
      <c r="F20" s="360"/>
      <c r="G20" s="363"/>
      <c r="H20" s="363"/>
      <c r="I20" s="363"/>
      <c r="J20" s="361"/>
    </row>
    <row r="21" spans="2:10" ht="15" customHeight="1" x14ac:dyDescent="0.3">
      <c r="B21" s="357" t="s">
        <v>381</v>
      </c>
      <c r="C21" s="690"/>
      <c r="D21" s="691"/>
      <c r="E21" s="692"/>
      <c r="F21" s="363"/>
      <c r="G21" s="370"/>
      <c r="H21" s="370"/>
      <c r="I21" s="370"/>
      <c r="J21" s="356"/>
    </row>
    <row r="22" spans="2:10" ht="15" customHeight="1" x14ac:dyDescent="0.3">
      <c r="B22" s="357"/>
      <c r="C22" s="371"/>
      <c r="D22" s="371"/>
      <c r="E22" s="371"/>
      <c r="F22" s="363"/>
      <c r="G22" s="370"/>
      <c r="H22" s="370"/>
      <c r="I22" s="370"/>
      <c r="J22" s="356"/>
    </row>
    <row r="23" spans="2:10" ht="15" customHeight="1" x14ac:dyDescent="0.3">
      <c r="B23" s="418" t="s">
        <v>436</v>
      </c>
      <c r="C23" s="372"/>
      <c r="D23" s="372"/>
      <c r="E23" s="372"/>
      <c r="F23" s="365"/>
      <c r="G23" s="370"/>
      <c r="H23" s="370"/>
      <c r="I23" s="370"/>
      <c r="J23" s="356"/>
    </row>
    <row r="24" spans="2:10" ht="5.0999999999999996" customHeight="1" x14ac:dyDescent="0.3">
      <c r="B24" s="357"/>
      <c r="C24" s="372"/>
      <c r="D24" s="372"/>
      <c r="E24" s="372"/>
      <c r="F24" s="365"/>
      <c r="G24" s="370"/>
      <c r="H24" s="370"/>
      <c r="I24" s="370"/>
      <c r="J24" s="356"/>
    </row>
    <row r="25" spans="2:10" ht="15" customHeight="1" x14ac:dyDescent="0.3">
      <c r="B25" s="357" t="s">
        <v>383</v>
      </c>
      <c r="C25" s="680"/>
      <c r="D25" s="681"/>
      <c r="E25" s="682"/>
      <c r="F25" s="525" t="s">
        <v>478</v>
      </c>
      <c r="G25" s="686" t="str">
        <f>IF(C25="Other", "Please specify", "off")</f>
        <v>off</v>
      </c>
      <c r="H25" s="686"/>
      <c r="I25" s="686"/>
      <c r="J25" s="356"/>
    </row>
    <row r="26" spans="2:10" ht="5.0999999999999996" customHeight="1" x14ac:dyDescent="0.3">
      <c r="B26" s="357"/>
      <c r="C26" s="373"/>
      <c r="D26" s="373"/>
      <c r="E26" s="373"/>
      <c r="F26" s="372"/>
      <c r="G26" s="669"/>
      <c r="H26" s="669"/>
      <c r="I26" s="669"/>
      <c r="J26" s="356"/>
    </row>
    <row r="27" spans="2:10" ht="15" customHeight="1" x14ac:dyDescent="0.3">
      <c r="B27" s="357" t="s">
        <v>382</v>
      </c>
      <c r="C27" s="680"/>
      <c r="D27" s="681"/>
      <c r="E27" s="682"/>
      <c r="F27" s="525" t="s">
        <v>478</v>
      </c>
      <c r="G27" s="686" t="str">
        <f>IF(C27="Other", "Please specify", "off")</f>
        <v>off</v>
      </c>
      <c r="H27" s="686"/>
      <c r="I27" s="686"/>
      <c r="J27" s="356"/>
    </row>
    <row r="28" spans="2:10" ht="5.0999999999999996" customHeight="1" x14ac:dyDescent="0.3">
      <c r="B28" s="357"/>
      <c r="C28" s="363"/>
      <c r="D28" s="363"/>
      <c r="E28" s="363"/>
      <c r="F28" s="363"/>
      <c r="G28" s="363"/>
      <c r="H28" s="363"/>
      <c r="I28" s="363"/>
      <c r="J28" s="356"/>
    </row>
    <row r="29" spans="2:10" ht="15" customHeight="1" x14ac:dyDescent="0.3">
      <c r="B29" s="357" t="s">
        <v>384</v>
      </c>
      <c r="C29" s="690"/>
      <c r="D29" s="691"/>
      <c r="E29" s="692"/>
      <c r="F29" s="525" t="s">
        <v>478</v>
      </c>
      <c r="G29" s="686" t="str">
        <f>IF(C29="Other", "Please specify", "off")</f>
        <v>off</v>
      </c>
      <c r="H29" s="686"/>
      <c r="I29" s="686"/>
      <c r="J29" s="356"/>
    </row>
    <row r="30" spans="2:10" ht="5.0999999999999996" customHeight="1" x14ac:dyDescent="0.3">
      <c r="B30" s="357"/>
      <c r="C30" s="363"/>
      <c r="D30" s="363"/>
      <c r="E30" s="363"/>
      <c r="F30" s="363"/>
      <c r="G30" s="363"/>
      <c r="H30" s="363"/>
      <c r="I30" s="363"/>
      <c r="J30" s="356"/>
    </row>
    <row r="31" spans="2:10" ht="15" customHeight="1" x14ac:dyDescent="0.3">
      <c r="B31" s="357" t="s">
        <v>284</v>
      </c>
      <c r="C31" s="705"/>
      <c r="D31" s="706"/>
      <c r="E31" s="706"/>
      <c r="F31" s="706"/>
      <c r="G31" s="706"/>
      <c r="H31" s="706"/>
      <c r="I31" s="707"/>
      <c r="J31" s="356"/>
    </row>
    <row r="32" spans="2:10" ht="15" customHeight="1" x14ac:dyDescent="0.3">
      <c r="B32" s="355"/>
      <c r="C32" s="708"/>
      <c r="D32" s="709"/>
      <c r="E32" s="709"/>
      <c r="F32" s="709"/>
      <c r="G32" s="709"/>
      <c r="H32" s="709"/>
      <c r="I32" s="710"/>
      <c r="J32" s="356"/>
    </row>
    <row r="33" spans="1:11" ht="15" customHeight="1" x14ac:dyDescent="0.3">
      <c r="B33" s="355"/>
      <c r="C33" s="711"/>
      <c r="D33" s="712"/>
      <c r="E33" s="712"/>
      <c r="F33" s="712"/>
      <c r="G33" s="712"/>
      <c r="H33" s="712"/>
      <c r="I33" s="713"/>
      <c r="J33" s="356"/>
    </row>
    <row r="34" spans="1:11" ht="15" customHeight="1" x14ac:dyDescent="0.3">
      <c r="B34" s="355"/>
      <c r="C34" s="370"/>
      <c r="D34" s="370"/>
      <c r="E34" s="370"/>
      <c r="F34" s="370"/>
      <c r="G34" s="370"/>
      <c r="H34" s="370"/>
      <c r="I34" s="370"/>
      <c r="J34" s="356"/>
    </row>
    <row r="35" spans="1:11" ht="15" customHeight="1" x14ac:dyDescent="0.3">
      <c r="B35" s="418" t="s">
        <v>437</v>
      </c>
      <c r="C35" s="363"/>
      <c r="D35" s="363"/>
      <c r="E35" s="363"/>
      <c r="F35" s="363"/>
      <c r="G35" s="363"/>
      <c r="H35" s="363"/>
      <c r="I35" s="363"/>
      <c r="J35" s="356"/>
    </row>
    <row r="36" spans="1:11" ht="5.0999999999999996" customHeight="1" x14ac:dyDescent="0.3">
      <c r="B36" s="357"/>
      <c r="C36" s="363"/>
      <c r="D36" s="363"/>
      <c r="E36" s="363"/>
      <c r="F36" s="363"/>
      <c r="G36" s="363"/>
      <c r="H36" s="363"/>
      <c r="I36" s="363"/>
      <c r="J36" s="356"/>
    </row>
    <row r="37" spans="1:11" ht="15" customHeight="1" x14ac:dyDescent="0.3">
      <c r="B37" s="357" t="s">
        <v>285</v>
      </c>
      <c r="C37" s="714"/>
      <c r="D37" s="715"/>
      <c r="E37" s="716"/>
      <c r="F37" s="525" t="s">
        <v>478</v>
      </c>
      <c r="G37" s="686" t="str">
        <f>IF(C37="Other", "Please specify", "off")</f>
        <v>off</v>
      </c>
      <c r="H37" s="686"/>
      <c r="I37" s="686"/>
      <c r="J37" s="356"/>
    </row>
    <row r="38" spans="1:11" ht="5.0999999999999996" customHeight="1" x14ac:dyDescent="0.3">
      <c r="B38" s="357"/>
      <c r="C38" s="373"/>
      <c r="D38" s="373"/>
      <c r="E38" s="373"/>
      <c r="F38" s="372"/>
      <c r="G38" s="374"/>
      <c r="H38" s="363"/>
      <c r="I38" s="363"/>
      <c r="J38" s="356"/>
    </row>
    <row r="39" spans="1:11" ht="15" customHeight="1" x14ac:dyDescent="0.3">
      <c r="B39" s="357" t="s">
        <v>286</v>
      </c>
      <c r="C39" s="717"/>
      <c r="D39" s="718"/>
      <c r="E39" s="719"/>
      <c r="F39" s="525" t="s">
        <v>478</v>
      </c>
      <c r="G39" s="686" t="str">
        <f>IF(C39="Other", "Please specify", "off")</f>
        <v>off</v>
      </c>
      <c r="H39" s="686"/>
      <c r="I39" s="686"/>
      <c r="J39" s="356"/>
    </row>
    <row r="40" spans="1:11" s="2" customFormat="1" ht="5.0999999999999996" customHeight="1" x14ac:dyDescent="0.3">
      <c r="B40" s="357"/>
      <c r="C40" s="373"/>
      <c r="D40" s="373"/>
      <c r="E40" s="373"/>
      <c r="F40" s="363"/>
      <c r="G40" s="363"/>
      <c r="H40" s="363"/>
      <c r="I40" s="363"/>
      <c r="J40" s="356"/>
    </row>
    <row r="41" spans="1:11" ht="15" customHeight="1" x14ac:dyDescent="0.3">
      <c r="B41" s="375" t="s">
        <v>385</v>
      </c>
      <c r="C41" s="723"/>
      <c r="D41" s="724"/>
      <c r="E41" s="725"/>
      <c r="F41" s="525" t="s">
        <v>478</v>
      </c>
      <c r="G41" s="686" t="str">
        <f>IF(C41="Other", "Please specify", "off")</f>
        <v>off</v>
      </c>
      <c r="H41" s="686"/>
      <c r="I41" s="686"/>
      <c r="J41" s="356"/>
    </row>
    <row r="42" spans="1:11" ht="5.0999999999999996" customHeight="1" x14ac:dyDescent="0.3">
      <c r="A42" s="54"/>
      <c r="B42" s="357"/>
      <c r="C42" s="360"/>
      <c r="D42" s="360"/>
      <c r="E42" s="360"/>
      <c r="F42" s="372"/>
      <c r="G42" s="374"/>
      <c r="H42" s="372"/>
      <c r="I42" s="372"/>
      <c r="J42" s="356"/>
      <c r="K42" s="54"/>
    </row>
    <row r="43" spans="1:11" ht="15" customHeight="1" x14ac:dyDescent="0.35">
      <c r="B43" s="357" t="s">
        <v>287</v>
      </c>
      <c r="C43" s="720"/>
      <c r="D43" s="721"/>
      <c r="E43" s="722"/>
      <c r="F43" s="525" t="s">
        <v>478</v>
      </c>
      <c r="G43" s="686" t="str">
        <f>IF(C43="Other", "Please specify", "off")</f>
        <v>off</v>
      </c>
      <c r="H43" s="686"/>
      <c r="I43" s="686"/>
      <c r="J43" s="356"/>
    </row>
    <row r="44" spans="1:11" ht="5.0999999999999996" customHeight="1" x14ac:dyDescent="0.3">
      <c r="B44" s="357"/>
      <c r="C44" s="376"/>
      <c r="D44" s="376"/>
      <c r="E44" s="376"/>
      <c r="F44" s="363"/>
      <c r="G44" s="363"/>
      <c r="H44" s="363"/>
      <c r="I44" s="363"/>
      <c r="J44" s="356"/>
    </row>
    <row r="45" spans="1:11" ht="15" customHeight="1" x14ac:dyDescent="0.35">
      <c r="B45" s="357" t="s">
        <v>368</v>
      </c>
      <c r="C45" s="699"/>
      <c r="D45" s="700"/>
      <c r="E45" s="701"/>
      <c r="F45" s="525" t="s">
        <v>478</v>
      </c>
      <c r="G45" s="686" t="str">
        <f>IF(C45="Other", "Please specify", "off")</f>
        <v>off</v>
      </c>
      <c r="H45" s="686"/>
      <c r="I45" s="686"/>
      <c r="J45" s="356"/>
    </row>
    <row r="46" spans="1:11" ht="5.0999999999999996" customHeight="1" x14ac:dyDescent="0.3">
      <c r="B46" s="357"/>
      <c r="C46" s="376"/>
      <c r="D46" s="376"/>
      <c r="E46" s="376"/>
      <c r="F46" s="372"/>
      <c r="G46" s="374"/>
      <c r="H46" s="363"/>
      <c r="I46" s="363"/>
      <c r="J46" s="356"/>
    </row>
    <row r="47" spans="1:11" ht="15" customHeight="1" x14ac:dyDescent="0.3">
      <c r="B47" s="357" t="s">
        <v>279</v>
      </c>
      <c r="C47" s="683"/>
      <c r="D47" s="684"/>
      <c r="E47" s="685"/>
      <c r="F47" s="525" t="s">
        <v>478</v>
      </c>
      <c r="G47" s="686" t="str">
        <f>IF(C47="Other", "Please specify", "off")</f>
        <v>off</v>
      </c>
      <c r="H47" s="686"/>
      <c r="I47" s="686"/>
      <c r="J47" s="356"/>
    </row>
    <row r="48" spans="1:11" s="20" customFormat="1" ht="15" customHeight="1" x14ac:dyDescent="0.3">
      <c r="B48" s="357"/>
      <c r="C48" s="377"/>
      <c r="D48" s="377"/>
      <c r="E48" s="377"/>
      <c r="F48" s="377"/>
      <c r="G48" s="292"/>
      <c r="H48" s="377"/>
      <c r="I48" s="377"/>
      <c r="J48" s="356"/>
    </row>
    <row r="49" spans="1:13" s="20" customFormat="1" ht="15" customHeight="1" x14ac:dyDescent="0.3">
      <c r="B49" s="378"/>
      <c r="C49" s="379" t="s">
        <v>479</v>
      </c>
      <c r="D49" s="379"/>
      <c r="E49" s="379"/>
      <c r="F49" s="379"/>
      <c r="G49" s="379"/>
      <c r="H49" s="379"/>
      <c r="I49" s="379"/>
      <c r="J49" s="380"/>
    </row>
    <row r="50" spans="1:13" s="20" customFormat="1" x14ac:dyDescent="0.3"/>
    <row r="51" spans="1:13" s="20" customFormat="1" x14ac:dyDescent="0.3"/>
    <row r="52" spans="1:13" s="20" customFormat="1" x14ac:dyDescent="0.3"/>
    <row r="53" spans="1:13" s="20" customFormat="1" ht="15.6" x14ac:dyDescent="0.3">
      <c r="B53" s="99"/>
      <c r="C53" s="100"/>
      <c r="D53" s="101"/>
      <c r="E53" s="101"/>
      <c r="F53" s="101"/>
      <c r="G53" s="101"/>
      <c r="H53" s="101"/>
      <c r="I53" s="101"/>
      <c r="J53" s="101"/>
    </row>
    <row r="54" spans="1:13" s="20" customFormat="1" x14ac:dyDescent="0.3">
      <c r="B54" s="102"/>
      <c r="C54" s="28"/>
    </row>
    <row r="55" spans="1:13" s="20" customFormat="1" x14ac:dyDescent="0.3">
      <c r="B55" s="32"/>
      <c r="C55" s="635"/>
      <c r="D55" s="635"/>
      <c r="E55" s="635"/>
      <c r="F55" s="635"/>
      <c r="G55" s="32"/>
      <c r="H55" s="635"/>
      <c r="I55" s="635"/>
    </row>
    <row r="56" spans="1:13" s="20" customFormat="1" x14ac:dyDescent="0.3">
      <c r="B56" s="32"/>
      <c r="G56" s="32"/>
    </row>
    <row r="57" spans="1:13" s="20" customFormat="1" x14ac:dyDescent="0.3">
      <c r="B57" s="32"/>
      <c r="C57" s="635"/>
      <c r="D57" s="635"/>
      <c r="E57" s="635"/>
      <c r="F57" s="635"/>
      <c r="G57" s="32"/>
      <c r="H57" s="635"/>
      <c r="I57" s="635"/>
    </row>
    <row r="58" spans="1:13" s="20" customFormat="1" x14ac:dyDescent="0.3">
      <c r="B58" s="32"/>
      <c r="G58" s="32"/>
    </row>
    <row r="59" spans="1:13" s="20" customFormat="1" x14ac:dyDescent="0.3">
      <c r="B59" s="32"/>
      <c r="C59" s="635"/>
      <c r="D59" s="635"/>
      <c r="E59" s="635"/>
      <c r="F59" s="635"/>
      <c r="G59" s="32"/>
      <c r="H59" s="635"/>
      <c r="I59" s="635"/>
    </row>
    <row r="60" spans="1:13" s="20" customFormat="1" x14ac:dyDescent="0.3">
      <c r="B60" s="32"/>
      <c r="G60" s="32"/>
    </row>
    <row r="61" spans="1:13" s="20" customFormat="1" x14ac:dyDescent="0.3">
      <c r="B61" s="32"/>
      <c r="C61" s="635"/>
      <c r="D61" s="635"/>
      <c r="E61" s="635"/>
      <c r="F61" s="635"/>
      <c r="G61" s="32"/>
      <c r="H61" s="635"/>
      <c r="I61" s="635"/>
    </row>
    <row r="62" spans="1:13" s="20" customFormat="1" x14ac:dyDescent="0.3"/>
    <row r="63" spans="1:13" x14ac:dyDescent="0.3">
      <c r="A63" s="2"/>
      <c r="B63" s="20"/>
      <c r="C63" s="20"/>
      <c r="D63" s="20"/>
      <c r="E63" s="20"/>
      <c r="F63" s="20"/>
      <c r="G63" s="20"/>
      <c r="H63" s="20"/>
      <c r="I63" s="20"/>
      <c r="J63" s="20"/>
      <c r="K63" s="2"/>
      <c r="L63" s="2"/>
      <c r="M63" s="2"/>
    </row>
    <row r="64" spans="1:13" x14ac:dyDescent="0.3">
      <c r="A64" s="2"/>
      <c r="B64" s="20"/>
      <c r="C64" s="20"/>
      <c r="D64" s="20"/>
      <c r="E64" s="20"/>
      <c r="F64" s="20"/>
      <c r="G64" s="20"/>
      <c r="H64" s="20"/>
      <c r="I64" s="20"/>
      <c r="J64" s="20"/>
      <c r="K64" s="2"/>
      <c r="L64" s="2"/>
      <c r="M64" s="2"/>
    </row>
    <row r="65" spans="1:13" x14ac:dyDescent="0.3">
      <c r="A65" s="2"/>
      <c r="B65" s="20"/>
      <c r="C65" s="20"/>
      <c r="D65" s="20"/>
      <c r="E65" s="20"/>
      <c r="F65" s="20"/>
      <c r="G65" s="20"/>
      <c r="H65" s="20"/>
      <c r="I65" s="20"/>
      <c r="J65" s="20"/>
      <c r="K65" s="2"/>
      <c r="L65" s="2"/>
      <c r="M65" s="2"/>
    </row>
    <row r="66" spans="1:13" x14ac:dyDescent="0.3">
      <c r="A66" s="2"/>
      <c r="B66" s="2"/>
      <c r="C66" s="2"/>
      <c r="D66" s="2"/>
      <c r="E66" s="2"/>
      <c r="F66" s="2"/>
      <c r="G66" s="2"/>
      <c r="H66" s="2"/>
      <c r="I66" s="2"/>
      <c r="J66" s="2"/>
      <c r="K66" s="2"/>
      <c r="L66" s="2"/>
      <c r="M66" s="2"/>
    </row>
    <row r="67" spans="1:13" x14ac:dyDescent="0.3">
      <c r="A67" s="2"/>
      <c r="B67" s="2"/>
      <c r="C67" s="2"/>
      <c r="D67" s="2"/>
      <c r="E67" s="2"/>
      <c r="F67" s="2"/>
      <c r="G67" s="2"/>
      <c r="H67" s="2"/>
      <c r="I67" s="2"/>
      <c r="J67" s="2"/>
      <c r="K67" s="2"/>
      <c r="L67" s="2"/>
      <c r="M67" s="2"/>
    </row>
  </sheetData>
  <sheetProtection selectLockedCells="1"/>
  <mergeCells count="28">
    <mergeCell ref="C43:E43"/>
    <mergeCell ref="C41:E41"/>
    <mergeCell ref="G37:I37"/>
    <mergeCell ref="G39:I39"/>
    <mergeCell ref="G43:I43"/>
    <mergeCell ref="C12:E12"/>
    <mergeCell ref="C25:E25"/>
    <mergeCell ref="C27:E27"/>
    <mergeCell ref="C31:I33"/>
    <mergeCell ref="G41:I41"/>
    <mergeCell ref="C37:E37"/>
    <mergeCell ref="C39:E39"/>
    <mergeCell ref="C47:E47"/>
    <mergeCell ref="G45:I45"/>
    <mergeCell ref="G47:I47"/>
    <mergeCell ref="A1:K1"/>
    <mergeCell ref="G29:I29"/>
    <mergeCell ref="C29:E29"/>
    <mergeCell ref="F18:H18"/>
    <mergeCell ref="C16:E16"/>
    <mergeCell ref="G16:I16"/>
    <mergeCell ref="G27:I27"/>
    <mergeCell ref="G25:I25"/>
    <mergeCell ref="G26:I26"/>
    <mergeCell ref="C11:E11"/>
    <mergeCell ref="C21:E21"/>
    <mergeCell ref="F19:H19"/>
    <mergeCell ref="C45:E45"/>
  </mergeCells>
  <conditionalFormatting sqref="G43:I43">
    <cfRule type="containsText" dxfId="12" priority="3" operator="containsText" text="off">
      <formula>NOT(ISERROR(SEARCH("off",G43)))</formula>
    </cfRule>
  </conditionalFormatting>
  <conditionalFormatting sqref="G16:I16">
    <cfRule type="containsText" dxfId="11" priority="14" operator="containsText" text="off">
      <formula>NOT(ISERROR(SEARCH("off",G16)))</formula>
    </cfRule>
  </conditionalFormatting>
  <conditionalFormatting sqref="G45:I45">
    <cfRule type="containsText" dxfId="10" priority="2" operator="containsText" text="off">
      <formula>NOT(ISERROR(SEARCH("off",G45)))</formula>
    </cfRule>
  </conditionalFormatting>
  <conditionalFormatting sqref="F18:H18">
    <cfRule type="containsText" dxfId="9" priority="12" operator="containsText" text="off">
      <formula>NOT(ISERROR(SEARCH("off",F18)))</formula>
    </cfRule>
  </conditionalFormatting>
  <conditionalFormatting sqref="F19:H19">
    <cfRule type="containsText" dxfId="8" priority="11" operator="containsText" text="off">
      <formula>NOT(ISERROR(SEARCH("off",F19)))</formula>
    </cfRule>
  </conditionalFormatting>
  <conditionalFormatting sqref="G25:I25">
    <cfRule type="containsText" dxfId="7" priority="10" operator="containsText" text="off">
      <formula>NOT(ISERROR(SEARCH("off",G25)))</formula>
    </cfRule>
  </conditionalFormatting>
  <conditionalFormatting sqref="G26:I26">
    <cfRule type="containsText" dxfId="6" priority="9" operator="containsText" text="off">
      <formula>NOT(ISERROR(SEARCH("off",G26)))</formula>
    </cfRule>
  </conditionalFormatting>
  <conditionalFormatting sqref="G27:I27">
    <cfRule type="containsText" dxfId="5" priority="8" operator="containsText" text="off">
      <formula>NOT(ISERROR(SEARCH("off",G27)))</formula>
    </cfRule>
  </conditionalFormatting>
  <conditionalFormatting sqref="G29:I29">
    <cfRule type="containsText" dxfId="4" priority="7" operator="containsText" text="off">
      <formula>NOT(ISERROR(SEARCH("off",G29)))</formula>
    </cfRule>
  </conditionalFormatting>
  <conditionalFormatting sqref="G37:I37">
    <cfRule type="containsText" dxfId="3" priority="6" operator="containsText" text="off">
      <formula>NOT(ISERROR(SEARCH("off",G37)))</formula>
    </cfRule>
  </conditionalFormatting>
  <conditionalFormatting sqref="G39:I39">
    <cfRule type="containsText" dxfId="2" priority="5" operator="containsText" text="off">
      <formula>NOT(ISERROR(SEARCH("off",G39)))</formula>
    </cfRule>
  </conditionalFormatting>
  <conditionalFormatting sqref="G41:I41">
    <cfRule type="containsText" dxfId="1" priority="4" operator="containsText" text="off">
      <formula>NOT(ISERROR(SEARCH("off",G41)))</formula>
    </cfRule>
  </conditionalFormatting>
  <conditionalFormatting sqref="G47:I47">
    <cfRule type="containsText" dxfId="0" priority="1" operator="containsText" text="off">
      <formula>NOT(ISERROR(SEARCH("off",G47)))</formula>
    </cfRule>
  </conditionalFormatting>
  <dataValidations count="13">
    <dataValidation type="list" allowBlank="1" showInputMessage="1" showErrorMessage="1" sqref="C41" xr:uid="{00000000-0002-0000-0100-000000000000}">
      <formula1>FGD_Additive</formula1>
    </dataValidation>
    <dataValidation type="list" allowBlank="1" showInputMessage="1" showErrorMessage="1" sqref="D19" xr:uid="{00000000-0002-0000-0100-000001000000}">
      <formula1>Handling</formula1>
    </dataValidation>
    <dataValidation type="list" allowBlank="1" showInputMessage="1" showErrorMessage="1" sqref="D18" xr:uid="{00000000-0002-0000-0100-000002000000}">
      <formula1>FlyAsh_Class</formula1>
    </dataValidation>
    <dataValidation type="list" allowBlank="1" showInputMessage="1" showErrorMessage="1" sqref="C25:E25" xr:uid="{00000000-0002-0000-0100-000003000000}">
      <formula1>Coal_Type</formula1>
    </dataValidation>
    <dataValidation type="list" allowBlank="1" showInputMessage="1" showErrorMessage="1" sqref="C27:E27" xr:uid="{00000000-0002-0000-0100-000004000000}">
      <formula1>Coal_Region</formula1>
    </dataValidation>
    <dataValidation type="list" allowBlank="1" showInputMessage="1" showErrorMessage="1" sqref="C37:E37" xr:uid="{00000000-0002-0000-0100-000005000000}">
      <formula1>Particulate_Capture</formula1>
    </dataValidation>
    <dataValidation type="list" allowBlank="1" showInputMessage="1" showErrorMessage="1" sqref="C39" xr:uid="{00000000-0002-0000-0100-000006000000}">
      <formula1>Scrubber_Type</formula1>
    </dataValidation>
    <dataValidation type="list" allowBlank="1" showInputMessage="1" showErrorMessage="1" sqref="C43:E43" xr:uid="{00000000-0002-0000-0100-000007000000}">
      <formula1>NOX_Control</formula1>
    </dataValidation>
    <dataValidation type="list" allowBlank="1" showInputMessage="1" showErrorMessage="1" sqref="C45:E45" xr:uid="{00000000-0002-0000-0100-000008000000}">
      <formula1>SO3_Control</formula1>
    </dataValidation>
    <dataValidation type="list" allowBlank="1" showInputMessage="1" showErrorMessage="1" sqref="C47:E47" xr:uid="{00000000-0002-0000-0100-000009000000}">
      <formula1>Hg_Sorbent</formula1>
    </dataValidation>
    <dataValidation type="list" allowBlank="1" showInputMessage="1" showErrorMessage="1" sqref="C16:E16" xr:uid="{00000000-0002-0000-0100-00000A000000}">
      <formula1>CCR_Category</formula1>
    </dataValidation>
    <dataValidation type="list" allowBlank="1" showInputMessage="1" showErrorMessage="1" sqref="C21:E21" xr:uid="{00000000-0002-0000-0100-00000B000000}">
      <formula1>EPA_Citation</formula1>
    </dataValidation>
    <dataValidation type="list" allowBlank="1" showInputMessage="1" showErrorMessage="1" sqref="C29:E29" xr:uid="{00000000-0002-0000-0100-00000C000000}">
      <formula1>Facility</formula1>
    </dataValidation>
  </dataValidations>
  <pageMargins left="0.7" right="0.7"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9"/>
  <sheetViews>
    <sheetView zoomScale="90" zoomScaleNormal="90" workbookViewId="0">
      <selection activeCell="T10" sqref="T10"/>
    </sheetView>
  </sheetViews>
  <sheetFormatPr defaultRowHeight="14.4" x14ac:dyDescent="0.3"/>
  <cols>
    <col min="1" max="1" width="6.6640625" customWidth="1"/>
    <col min="2" max="2" width="3.6640625" hidden="1" customWidth="1"/>
    <col min="3" max="11" width="0" hidden="1" customWidth="1"/>
    <col min="12" max="12" width="3.6640625" hidden="1" customWidth="1"/>
    <col min="13" max="13" width="3.6640625" style="2" hidden="1" customWidth="1"/>
    <col min="14" max="14" width="3.6640625" style="2" customWidth="1"/>
    <col min="15" max="15" width="3.6640625" customWidth="1"/>
    <col min="16" max="16" width="10.6640625" customWidth="1"/>
    <col min="17" max="17" width="12.6640625" customWidth="1"/>
    <col min="23" max="23" width="10.6640625" customWidth="1"/>
    <col min="24" max="24" width="9.6640625" customWidth="1"/>
    <col min="27" max="30" width="3.6640625" customWidth="1"/>
    <col min="31" max="31" width="10.6640625" customWidth="1"/>
    <col min="32" max="32" width="12.6640625" customWidth="1"/>
    <col min="38" max="38" width="10.6640625" customWidth="1"/>
    <col min="39" max="39" width="9.6640625" customWidth="1"/>
    <col min="42" max="43" width="3.6640625" customWidth="1"/>
  </cols>
  <sheetData>
    <row r="1" spans="1:43" s="74" customFormat="1" ht="20.100000000000001" customHeight="1" x14ac:dyDescent="0.35">
      <c r="A1" s="417"/>
      <c r="B1" s="422"/>
      <c r="C1" s="422"/>
      <c r="D1" s="422"/>
      <c r="E1" s="422"/>
      <c r="F1" s="422"/>
      <c r="G1" s="422" t="s">
        <v>482</v>
      </c>
      <c r="H1" s="422"/>
      <c r="I1" s="422"/>
      <c r="J1" s="422"/>
      <c r="K1" s="422"/>
      <c r="L1" s="422"/>
      <c r="M1" s="422"/>
      <c r="N1" s="687" t="s">
        <v>796</v>
      </c>
      <c r="O1" s="688"/>
      <c r="P1" s="688"/>
      <c r="Q1" s="688"/>
      <c r="R1" s="688"/>
      <c r="S1" s="688"/>
      <c r="T1" s="688"/>
      <c r="U1" s="688"/>
      <c r="V1" s="688"/>
      <c r="W1" s="688"/>
      <c r="X1" s="688"/>
      <c r="Y1" s="688"/>
      <c r="Z1" s="688"/>
      <c r="AA1" s="688"/>
      <c r="AB1" s="689"/>
      <c r="AC1" s="687" t="s">
        <v>796</v>
      </c>
      <c r="AD1" s="688"/>
      <c r="AE1" s="688"/>
      <c r="AF1" s="688"/>
      <c r="AG1" s="688"/>
      <c r="AH1" s="688"/>
      <c r="AI1" s="688"/>
      <c r="AJ1" s="688"/>
      <c r="AK1" s="688"/>
      <c r="AL1" s="688"/>
      <c r="AM1" s="688"/>
      <c r="AN1" s="688"/>
      <c r="AO1" s="688"/>
      <c r="AP1" s="688"/>
      <c r="AQ1" s="689"/>
    </row>
    <row r="2" spans="1:43" ht="15.6" x14ac:dyDescent="0.3">
      <c r="B2" s="52"/>
      <c r="C2" s="52"/>
      <c r="D2" s="52"/>
      <c r="E2" s="52"/>
      <c r="F2" s="52"/>
      <c r="G2" s="52"/>
      <c r="H2" s="52"/>
      <c r="I2" s="52"/>
      <c r="J2" s="52"/>
      <c r="K2" s="52"/>
      <c r="L2" s="52"/>
      <c r="M2" s="52"/>
      <c r="N2" s="52"/>
    </row>
    <row r="3" spans="1:43" ht="15.6" x14ac:dyDescent="0.3">
      <c r="B3" s="51" t="s">
        <v>199</v>
      </c>
      <c r="C3" s="51"/>
      <c r="D3" s="50"/>
      <c r="E3" s="50"/>
      <c r="F3" s="50"/>
      <c r="G3" s="50"/>
      <c r="H3" s="50"/>
      <c r="I3" s="50"/>
      <c r="J3" s="50"/>
      <c r="K3" s="50"/>
      <c r="L3" s="50"/>
      <c r="M3" s="52"/>
      <c r="N3" s="52"/>
      <c r="O3" s="600" t="s">
        <v>443</v>
      </c>
      <c r="P3" s="601"/>
      <c r="Q3" s="601"/>
      <c r="R3" s="601"/>
      <c r="S3" s="601"/>
      <c r="T3" s="601"/>
      <c r="U3" s="601"/>
      <c r="V3" s="601"/>
      <c r="W3" s="601"/>
      <c r="X3" s="601"/>
      <c r="Y3" s="601"/>
      <c r="Z3" s="601"/>
      <c r="AA3" s="602"/>
      <c r="AD3" s="600" t="s">
        <v>443</v>
      </c>
      <c r="AE3" s="601"/>
      <c r="AF3" s="601"/>
      <c r="AG3" s="601"/>
      <c r="AH3" s="601"/>
      <c r="AI3" s="601"/>
      <c r="AJ3" s="601"/>
      <c r="AK3" s="601"/>
      <c r="AL3" s="601"/>
      <c r="AM3" s="601"/>
      <c r="AN3" s="601"/>
      <c r="AO3" s="601"/>
      <c r="AP3" s="602"/>
    </row>
    <row r="4" spans="1:43" ht="15.6" x14ac:dyDescent="0.3">
      <c r="B4" s="50"/>
      <c r="C4" s="50"/>
      <c r="D4" s="50"/>
      <c r="E4" s="50"/>
      <c r="F4" s="50"/>
      <c r="G4" s="50"/>
      <c r="H4" s="50"/>
      <c r="I4" s="50"/>
      <c r="J4" s="50"/>
      <c r="K4" s="50"/>
      <c r="L4" s="50"/>
      <c r="M4" s="52"/>
      <c r="N4" s="52"/>
      <c r="O4" s="603"/>
      <c r="P4" s="271"/>
      <c r="Q4" s="271"/>
      <c r="R4" s="271"/>
      <c r="S4" s="271"/>
      <c r="T4" s="271"/>
      <c r="U4" s="271"/>
      <c r="V4" s="271"/>
      <c r="W4" s="271"/>
      <c r="X4" s="271"/>
      <c r="Y4" s="271"/>
      <c r="Z4" s="271"/>
      <c r="AA4" s="604"/>
      <c r="AD4" s="603"/>
      <c r="AE4" s="271"/>
      <c r="AF4" s="271"/>
      <c r="AG4" s="271"/>
      <c r="AH4" s="271"/>
      <c r="AI4" s="271"/>
      <c r="AJ4" s="271"/>
      <c r="AK4" s="271"/>
      <c r="AL4" s="271"/>
      <c r="AM4" s="271"/>
      <c r="AN4" s="271"/>
      <c r="AO4" s="271"/>
      <c r="AP4" s="604"/>
    </row>
    <row r="5" spans="1:43" ht="15.6" x14ac:dyDescent="0.3">
      <c r="B5" s="50"/>
      <c r="C5" s="50"/>
      <c r="D5" s="50"/>
      <c r="E5" s="50"/>
      <c r="F5" s="50"/>
      <c r="G5" s="50"/>
      <c r="H5" s="50"/>
      <c r="I5" s="50"/>
      <c r="J5" s="50"/>
      <c r="K5" s="50"/>
      <c r="L5" s="50"/>
      <c r="M5" s="52"/>
      <c r="N5" s="52"/>
      <c r="O5" s="605"/>
      <c r="P5" s="271"/>
      <c r="Q5" s="400" t="s">
        <v>0</v>
      </c>
      <c r="R5" s="398"/>
      <c r="S5" s="271"/>
      <c r="T5" s="271"/>
      <c r="U5" s="271"/>
      <c r="V5" s="271"/>
      <c r="W5" s="284" t="s">
        <v>16</v>
      </c>
      <c r="X5" s="726"/>
      <c r="Y5" s="727"/>
      <c r="Z5" s="728"/>
      <c r="AA5" s="604"/>
      <c r="AD5" s="605"/>
      <c r="AE5" s="271"/>
      <c r="AF5" s="400" t="s">
        <v>0</v>
      </c>
      <c r="AG5" s="398"/>
      <c r="AH5" s="271"/>
      <c r="AI5" s="271"/>
      <c r="AJ5" s="271"/>
      <c r="AK5" s="271"/>
      <c r="AL5" s="284" t="s">
        <v>16</v>
      </c>
      <c r="AM5" s="729"/>
      <c r="AN5" s="730"/>
      <c r="AO5" s="392"/>
      <c r="AP5" s="604"/>
    </row>
    <row r="6" spans="1:43" ht="15.6" x14ac:dyDescent="0.3">
      <c r="B6" s="50"/>
      <c r="C6" s="50"/>
      <c r="D6" s="50"/>
      <c r="E6" s="50"/>
      <c r="F6" s="50"/>
      <c r="G6" s="50"/>
      <c r="H6" s="50"/>
      <c r="I6" s="50"/>
      <c r="J6" s="50"/>
      <c r="K6" s="50"/>
      <c r="L6" s="50"/>
      <c r="M6" s="52"/>
      <c r="N6" s="52"/>
      <c r="O6" s="605"/>
      <c r="P6" s="316" t="s">
        <v>1</v>
      </c>
      <c r="Q6" s="76" t="str">
        <f>IF(ISBLANK('Title Sheet'!C$8), "", 'Title Sheet'!C$8)</f>
        <v/>
      </c>
      <c r="R6" s="279"/>
      <c r="S6" s="271"/>
      <c r="T6" s="271"/>
      <c r="U6" s="271"/>
      <c r="V6" s="271"/>
      <c r="W6" s="271"/>
      <c r="X6" s="271"/>
      <c r="Y6" s="271"/>
      <c r="Z6" s="271"/>
      <c r="AA6" s="604"/>
      <c r="AD6" s="605"/>
      <c r="AE6" s="316" t="s">
        <v>1</v>
      </c>
      <c r="AF6" s="76" t="str">
        <f>IF(ISBLANK('Title Sheet'!R$8), "", 'Title Sheet'!R$8)</f>
        <v/>
      </c>
      <c r="AG6" s="279"/>
      <c r="AH6" s="271"/>
      <c r="AI6" s="271"/>
      <c r="AJ6" s="271"/>
      <c r="AK6" s="271"/>
      <c r="AL6" s="271"/>
      <c r="AM6" s="271"/>
      <c r="AN6" s="271"/>
      <c r="AO6" s="271"/>
      <c r="AP6" s="604"/>
    </row>
    <row r="7" spans="1:43" ht="15.6" x14ac:dyDescent="0.3">
      <c r="B7" s="50"/>
      <c r="C7" s="50"/>
      <c r="D7" s="50"/>
      <c r="E7" s="50"/>
      <c r="F7" s="50"/>
      <c r="G7" s="50"/>
      <c r="H7" s="50"/>
      <c r="I7" s="50"/>
      <c r="J7" s="50"/>
      <c r="K7" s="50"/>
      <c r="L7" s="50"/>
      <c r="M7" s="52"/>
      <c r="N7" s="52"/>
      <c r="O7" s="605"/>
      <c r="P7" s="316" t="s">
        <v>2</v>
      </c>
      <c r="Q7" s="77" t="str">
        <f>IF(ISBLANK('Title Sheet'!C$16), "", 'Title Sheet'!C$16)</f>
        <v/>
      </c>
      <c r="R7" s="279"/>
      <c r="S7" s="271"/>
      <c r="T7" s="271"/>
      <c r="U7" s="271"/>
      <c r="V7" s="271"/>
      <c r="W7" s="271"/>
      <c r="X7" s="271"/>
      <c r="Y7" s="271"/>
      <c r="Z7" s="271"/>
      <c r="AA7" s="604"/>
      <c r="AD7" s="605"/>
      <c r="AE7" s="316" t="s">
        <v>2</v>
      </c>
      <c r="AF7" s="77" t="str">
        <f>IF(ISBLANK('Title Sheet'!R$16), "", 'Title Sheet'!R$16)</f>
        <v/>
      </c>
      <c r="AG7" s="279"/>
      <c r="AH7" s="271"/>
      <c r="AI7" s="271"/>
      <c r="AJ7" s="271"/>
      <c r="AK7" s="271"/>
      <c r="AL7" s="271"/>
      <c r="AM7" s="271"/>
      <c r="AN7" s="271"/>
      <c r="AO7" s="271"/>
      <c r="AP7" s="604"/>
    </row>
    <row r="8" spans="1:43" ht="15.6" x14ac:dyDescent="0.3">
      <c r="B8" s="50"/>
      <c r="C8" s="50"/>
      <c r="D8" s="50"/>
      <c r="E8" s="50"/>
      <c r="F8" s="50"/>
      <c r="G8" s="50"/>
      <c r="H8" s="50"/>
      <c r="I8" s="50"/>
      <c r="J8" s="50"/>
      <c r="K8" s="50"/>
      <c r="L8" s="50"/>
      <c r="M8" s="52"/>
      <c r="N8" s="52"/>
      <c r="O8" s="605"/>
      <c r="P8" s="316" t="s">
        <v>293</v>
      </c>
      <c r="Q8" s="201" t="s">
        <v>50</v>
      </c>
      <c r="R8" s="271"/>
      <c r="S8" s="271"/>
      <c r="T8" s="271"/>
      <c r="U8" s="271"/>
      <c r="V8" s="271"/>
      <c r="W8" s="271"/>
      <c r="X8" s="271"/>
      <c r="Y8" s="271"/>
      <c r="Z8" s="271"/>
      <c r="AA8" s="604"/>
      <c r="AD8" s="605"/>
      <c r="AE8" s="316" t="s">
        <v>293</v>
      </c>
      <c r="AF8" s="201" t="s">
        <v>465</v>
      </c>
      <c r="AG8" s="271"/>
      <c r="AH8" s="271"/>
      <c r="AI8" s="271"/>
      <c r="AJ8" s="271"/>
      <c r="AK8" s="271"/>
      <c r="AL8" s="271"/>
      <c r="AM8" s="271"/>
      <c r="AN8" s="271"/>
      <c r="AO8" s="271"/>
      <c r="AP8" s="604"/>
    </row>
    <row r="9" spans="1:43" ht="15.6" x14ac:dyDescent="0.3">
      <c r="B9" s="50"/>
      <c r="C9" s="50"/>
      <c r="D9" s="50"/>
      <c r="E9" s="50"/>
      <c r="F9" s="50"/>
      <c r="G9" s="50"/>
      <c r="H9" s="50"/>
      <c r="I9" s="50"/>
      <c r="J9" s="50"/>
      <c r="K9" s="50"/>
      <c r="L9" s="50"/>
      <c r="M9" s="52"/>
      <c r="N9" s="52"/>
      <c r="O9" s="605"/>
      <c r="P9" s="271"/>
      <c r="Q9" s="271"/>
      <c r="R9" s="271"/>
      <c r="S9" s="271"/>
      <c r="T9" s="301" t="s">
        <v>3</v>
      </c>
      <c r="U9" s="301" t="s">
        <v>4</v>
      </c>
      <c r="V9" s="301" t="s">
        <v>5</v>
      </c>
      <c r="W9" s="301" t="s">
        <v>6</v>
      </c>
      <c r="X9" s="301" t="s">
        <v>7</v>
      </c>
      <c r="Y9" s="271"/>
      <c r="Z9" s="271"/>
      <c r="AA9" s="604"/>
      <c r="AD9" s="605"/>
      <c r="AE9" s="271"/>
      <c r="AF9" s="271"/>
      <c r="AG9" s="271"/>
      <c r="AH9" s="271"/>
      <c r="AI9" s="301" t="s">
        <v>3</v>
      </c>
      <c r="AJ9" s="301" t="s">
        <v>4</v>
      </c>
      <c r="AK9" s="301" t="s">
        <v>5</v>
      </c>
      <c r="AL9" s="301" t="s">
        <v>6</v>
      </c>
      <c r="AM9" s="301" t="s">
        <v>7</v>
      </c>
      <c r="AN9" s="271"/>
      <c r="AO9" s="271"/>
      <c r="AP9" s="604"/>
    </row>
    <row r="10" spans="1:43" ht="15.6" x14ac:dyDescent="0.3">
      <c r="B10" s="50"/>
      <c r="C10" s="50"/>
      <c r="D10" s="50"/>
      <c r="E10" s="50"/>
      <c r="F10" s="50"/>
      <c r="G10" s="50"/>
      <c r="H10" s="50"/>
      <c r="I10" s="50"/>
      <c r="J10" s="50"/>
      <c r="K10" s="50"/>
      <c r="L10" s="50"/>
      <c r="M10" s="52"/>
      <c r="N10" s="52"/>
      <c r="O10" s="605"/>
      <c r="P10" s="271"/>
      <c r="Q10" s="271"/>
      <c r="R10" s="271"/>
      <c r="S10" s="272" t="s">
        <v>8</v>
      </c>
      <c r="T10" s="229"/>
      <c r="U10" s="229"/>
      <c r="V10" s="229"/>
      <c r="W10" s="639"/>
      <c r="X10" s="231"/>
      <c r="Y10" s="305"/>
      <c r="Z10" s="271"/>
      <c r="AA10" s="604"/>
      <c r="AD10" s="605"/>
      <c r="AE10" s="271"/>
      <c r="AF10" s="271"/>
      <c r="AG10" s="271"/>
      <c r="AH10" s="272" t="s">
        <v>8</v>
      </c>
      <c r="AI10" s="229"/>
      <c r="AJ10" s="229"/>
      <c r="AK10" s="229"/>
      <c r="AL10" s="230"/>
      <c r="AM10" s="231"/>
      <c r="AN10" s="305"/>
      <c r="AO10" s="271"/>
      <c r="AP10" s="604"/>
    </row>
    <row r="11" spans="1:43" ht="15.6" x14ac:dyDescent="0.3">
      <c r="B11" s="50"/>
      <c r="C11" s="50"/>
      <c r="D11" s="50"/>
      <c r="E11" s="50"/>
      <c r="F11" s="50"/>
      <c r="G11" s="50"/>
      <c r="H11" s="50"/>
      <c r="I11" s="50"/>
      <c r="J11" s="50"/>
      <c r="K11" s="50"/>
      <c r="L11" s="50"/>
      <c r="M11" s="52"/>
      <c r="N11" s="52"/>
      <c r="O11" s="605"/>
      <c r="P11" s="270"/>
      <c r="Q11" s="271"/>
      <c r="R11" s="271"/>
      <c r="S11" s="272" t="s">
        <v>440</v>
      </c>
      <c r="T11" s="232"/>
      <c r="U11" s="232"/>
      <c r="V11" s="232"/>
      <c r="W11" s="640"/>
      <c r="X11" s="394"/>
      <c r="Y11" s="305"/>
      <c r="Z11" s="271"/>
      <c r="AA11" s="604"/>
      <c r="AD11" s="605"/>
      <c r="AE11" s="270"/>
      <c r="AF11" s="271"/>
      <c r="AG11" s="271"/>
      <c r="AH11" s="272" t="s">
        <v>440</v>
      </c>
      <c r="AI11" s="232"/>
      <c r="AJ11" s="232"/>
      <c r="AK11" s="232"/>
      <c r="AL11" s="393"/>
      <c r="AM11" s="394"/>
      <c r="AN11" s="305"/>
      <c r="AO11" s="271"/>
      <c r="AP11" s="604"/>
    </row>
    <row r="12" spans="1:43" ht="15.6" x14ac:dyDescent="0.3">
      <c r="B12" s="50"/>
      <c r="C12" s="50"/>
      <c r="D12" s="50"/>
      <c r="E12" s="50"/>
      <c r="F12" s="50"/>
      <c r="G12" s="50"/>
      <c r="H12" s="50"/>
      <c r="I12" s="50"/>
      <c r="J12" s="50"/>
      <c r="K12" s="50"/>
      <c r="L12" s="50"/>
      <c r="M12" s="52"/>
      <c r="N12" s="52"/>
      <c r="O12" s="605"/>
      <c r="P12" s="270"/>
      <c r="Q12" s="271"/>
      <c r="R12" s="271"/>
      <c r="S12" s="272" t="s">
        <v>441</v>
      </c>
      <c r="T12" s="233"/>
      <c r="U12" s="233"/>
      <c r="V12" s="233"/>
      <c r="W12" s="641"/>
      <c r="X12" s="235"/>
      <c r="Y12" s="305"/>
      <c r="Z12" s="271"/>
      <c r="AA12" s="604"/>
      <c r="AD12" s="605"/>
      <c r="AE12" s="270"/>
      <c r="AF12" s="271"/>
      <c r="AG12" s="271"/>
      <c r="AH12" s="272" t="s">
        <v>441</v>
      </c>
      <c r="AI12" s="233"/>
      <c r="AJ12" s="233"/>
      <c r="AK12" s="233"/>
      <c r="AL12" s="234"/>
      <c r="AM12" s="235"/>
      <c r="AN12" s="305"/>
      <c r="AO12" s="271"/>
      <c r="AP12" s="604"/>
    </row>
    <row r="13" spans="1:43" ht="15.6" x14ac:dyDescent="0.3">
      <c r="B13" s="50"/>
      <c r="C13" s="50"/>
      <c r="D13" s="50"/>
      <c r="E13" s="50"/>
      <c r="F13" s="50"/>
      <c r="G13" s="50"/>
      <c r="H13" s="50"/>
      <c r="I13" s="50"/>
      <c r="J13" s="50"/>
      <c r="K13" s="50"/>
      <c r="L13" s="50"/>
      <c r="M13" s="52"/>
      <c r="N13" s="52"/>
      <c r="O13" s="605"/>
      <c r="P13" s="270"/>
      <c r="Q13" s="271"/>
      <c r="R13" s="271"/>
      <c r="S13" s="272" t="s">
        <v>442</v>
      </c>
      <c r="T13" s="236"/>
      <c r="U13" s="236"/>
      <c r="V13" s="236"/>
      <c r="W13" s="642"/>
      <c r="X13" s="238"/>
      <c r="Y13" s="305"/>
      <c r="Z13" s="271"/>
      <c r="AA13" s="604"/>
      <c r="AD13" s="605"/>
      <c r="AE13" s="270"/>
      <c r="AF13" s="271"/>
      <c r="AG13" s="271"/>
      <c r="AH13" s="272" t="s">
        <v>442</v>
      </c>
      <c r="AI13" s="236"/>
      <c r="AJ13" s="236"/>
      <c r="AK13" s="236"/>
      <c r="AL13" s="237"/>
      <c r="AM13" s="238"/>
      <c r="AN13" s="305"/>
      <c r="AO13" s="271"/>
      <c r="AP13" s="604"/>
    </row>
    <row r="14" spans="1:43" ht="15.6" x14ac:dyDescent="0.3">
      <c r="B14" s="50"/>
      <c r="C14" s="50"/>
      <c r="D14" s="50"/>
      <c r="E14" s="50"/>
      <c r="F14" s="50"/>
      <c r="G14" s="50"/>
      <c r="H14" s="50"/>
      <c r="I14" s="50"/>
      <c r="J14" s="50"/>
      <c r="K14" s="50"/>
      <c r="L14" s="50"/>
      <c r="M14" s="52"/>
      <c r="N14" s="52"/>
      <c r="O14" s="605"/>
      <c r="P14" s="270"/>
      <c r="Q14" s="271"/>
      <c r="R14" s="271"/>
      <c r="S14" s="271"/>
      <c r="T14" s="305"/>
      <c r="U14" s="305"/>
      <c r="V14" s="305"/>
      <c r="W14" s="305"/>
      <c r="X14" s="305"/>
      <c r="Y14" s="305"/>
      <c r="Z14" s="271"/>
      <c r="AA14" s="604"/>
      <c r="AD14" s="605"/>
      <c r="AE14" s="270"/>
      <c r="AF14" s="271"/>
      <c r="AG14" s="271"/>
      <c r="AH14" s="271"/>
      <c r="AI14" s="305"/>
      <c r="AJ14" s="305"/>
      <c r="AK14" s="305"/>
      <c r="AL14" s="305"/>
      <c r="AM14" s="305"/>
      <c r="AN14" s="305"/>
      <c r="AO14" s="271"/>
      <c r="AP14" s="604"/>
    </row>
    <row r="15" spans="1:43" ht="15.6" x14ac:dyDescent="0.3">
      <c r="B15" s="50"/>
      <c r="C15" s="50"/>
      <c r="D15" s="50"/>
      <c r="E15" s="50"/>
      <c r="F15" s="50"/>
      <c r="G15" s="50"/>
      <c r="H15" s="50"/>
      <c r="I15" s="50"/>
      <c r="J15" s="50"/>
      <c r="K15" s="50"/>
      <c r="L15" s="50"/>
      <c r="M15" s="52"/>
      <c r="N15" s="52"/>
      <c r="O15" s="605"/>
      <c r="P15" s="270"/>
      <c r="Q15" s="271"/>
      <c r="R15" s="271"/>
      <c r="S15" s="272" t="s">
        <v>12</v>
      </c>
      <c r="T15" s="70" t="str">
        <f>IF(ISNUMBER(T12), (T11-MIN(T12:T13))/(T11-T10), "")</f>
        <v/>
      </c>
      <c r="U15" s="70" t="str">
        <f>IF(ISNUMBER(U12), (U11-MIN(U12:U13))/(U11-U10), "")</f>
        <v/>
      </c>
      <c r="V15" s="70" t="str">
        <f>IF(ISNUMBER(V12), (V11-MIN(V12:V13))/(V11-V10), "")</f>
        <v/>
      </c>
      <c r="W15" s="305"/>
      <c r="X15" s="274" t="s">
        <v>13</v>
      </c>
      <c r="Y15" s="68" t="str">
        <f>IF(SUM(T15:V15)&gt;0, AVERAGE(T15:V15), "")</f>
        <v/>
      </c>
      <c r="Z15" s="395" t="s">
        <v>82</v>
      </c>
      <c r="AA15" s="604"/>
      <c r="AD15" s="605"/>
      <c r="AE15" s="270"/>
      <c r="AF15" s="271"/>
      <c r="AG15" s="271"/>
      <c r="AH15" s="272" t="s">
        <v>12</v>
      </c>
      <c r="AI15" s="70" t="str">
        <f>IF(ISNUMBER(AI12), (AI11-MIN(AI12:AI13))/(AI11-AI10), "")</f>
        <v/>
      </c>
      <c r="AJ15" s="70" t="str">
        <f>IF(ISNUMBER(AJ12), (AJ11-MIN(AJ12:AJ13))/(AJ11-AJ10), "")</f>
        <v/>
      </c>
      <c r="AK15" s="70" t="str">
        <f>IF(ISNUMBER(AK12), (AK11-MIN(AK12:AK13))/(AK11-AK10), "")</f>
        <v/>
      </c>
      <c r="AL15" s="305"/>
      <c r="AM15" s="274" t="s">
        <v>13</v>
      </c>
      <c r="AN15" s="68" t="str">
        <f>IF(SUM(AI15:AK15)&gt;0, AVERAGE(AI15:AK15), "")</f>
        <v/>
      </c>
      <c r="AO15" s="395" t="s">
        <v>82</v>
      </c>
      <c r="AP15" s="604"/>
    </row>
    <row r="16" spans="1:43" ht="15.6" x14ac:dyDescent="0.3">
      <c r="B16" s="50"/>
      <c r="C16" s="50"/>
      <c r="D16" s="50"/>
      <c r="E16" s="50"/>
      <c r="F16" s="50"/>
      <c r="G16" s="50"/>
      <c r="H16" s="50"/>
      <c r="I16" s="50"/>
      <c r="J16" s="50"/>
      <c r="K16" s="50"/>
      <c r="L16" s="50"/>
      <c r="M16" s="52"/>
      <c r="N16" s="52"/>
      <c r="O16" s="605"/>
      <c r="P16" s="271"/>
      <c r="Q16" s="271"/>
      <c r="R16" s="271"/>
      <c r="S16" s="272" t="s">
        <v>14</v>
      </c>
      <c r="T16" s="71" t="str">
        <f>IF(ISNUMBER(T15), 1-T15, "")</f>
        <v/>
      </c>
      <c r="U16" s="71" t="str">
        <f>IF(ISNUMBER(U15), 1-U15, "")</f>
        <v/>
      </c>
      <c r="V16" s="71" t="str">
        <f>IF(ISNUMBER(V15), 1-V15, "")</f>
        <v/>
      </c>
      <c r="W16" s="305"/>
      <c r="X16" s="274" t="s">
        <v>15</v>
      </c>
      <c r="Y16" s="69" t="str">
        <f>IF(SUM(T16:V16)&gt;0, AVERAGE(T16:V16), "")</f>
        <v/>
      </c>
      <c r="Z16" s="276" t="s">
        <v>19</v>
      </c>
      <c r="AA16" s="604"/>
      <c r="AD16" s="605"/>
      <c r="AE16" s="271"/>
      <c r="AF16" s="271"/>
      <c r="AG16" s="271"/>
      <c r="AH16" s="272" t="s">
        <v>14</v>
      </c>
      <c r="AI16" s="71" t="str">
        <f>IF(ISNUMBER(AI15), 1-AI15, "")</f>
        <v/>
      </c>
      <c r="AJ16" s="71" t="str">
        <f>IF(ISNUMBER(AJ15), 1-AJ15, "")</f>
        <v/>
      </c>
      <c r="AK16" s="71" t="str">
        <f>IF(ISNUMBER(AK15), 1-AK15, "")</f>
        <v/>
      </c>
      <c r="AL16" s="305"/>
      <c r="AM16" s="274" t="s">
        <v>15</v>
      </c>
      <c r="AN16" s="69" t="str">
        <f>IF(SUM(AI16:AK16)&gt;0, AVERAGE(AI16:AK16), "")</f>
        <v/>
      </c>
      <c r="AO16" s="276" t="s">
        <v>19</v>
      </c>
      <c r="AP16" s="604"/>
    </row>
    <row r="17" spans="2:42" ht="15.6" x14ac:dyDescent="0.3">
      <c r="B17" s="50"/>
      <c r="C17" s="50"/>
      <c r="D17" s="50"/>
      <c r="E17" s="50"/>
      <c r="F17" s="50"/>
      <c r="G17" s="50"/>
      <c r="H17" s="50"/>
      <c r="I17" s="50"/>
      <c r="J17" s="50"/>
      <c r="K17" s="50"/>
      <c r="L17" s="50"/>
      <c r="M17" s="52"/>
      <c r="N17" s="52"/>
      <c r="O17" s="606"/>
      <c r="P17" s="607"/>
      <c r="Q17" s="607"/>
      <c r="R17" s="607"/>
      <c r="S17" s="607"/>
      <c r="T17" s="607"/>
      <c r="U17" s="607"/>
      <c r="V17" s="607"/>
      <c r="W17" s="607"/>
      <c r="X17" s="607"/>
      <c r="Y17" s="607"/>
      <c r="Z17" s="607"/>
      <c r="AA17" s="608"/>
      <c r="AB17" s="2"/>
      <c r="AC17" s="2"/>
      <c r="AD17" s="606"/>
      <c r="AE17" s="607"/>
      <c r="AF17" s="607"/>
      <c r="AG17" s="607"/>
      <c r="AH17" s="607"/>
      <c r="AI17" s="607"/>
      <c r="AJ17" s="607"/>
      <c r="AK17" s="607"/>
      <c r="AL17" s="607"/>
      <c r="AM17" s="607"/>
      <c r="AN17" s="607"/>
      <c r="AO17" s="607"/>
      <c r="AP17" s="608"/>
    </row>
    <row r="18" spans="2:42" ht="15.6" x14ac:dyDescent="0.3">
      <c r="B18" s="50"/>
      <c r="C18" s="50"/>
      <c r="D18" s="50"/>
      <c r="E18" s="50"/>
      <c r="F18" s="50"/>
      <c r="G18" s="50"/>
      <c r="H18" s="50"/>
      <c r="I18" s="50"/>
      <c r="J18" s="50"/>
      <c r="K18" s="50"/>
      <c r="L18" s="50"/>
      <c r="M18" s="52"/>
      <c r="N18" s="52"/>
      <c r="O18" s="1"/>
      <c r="P18" s="1"/>
      <c r="Q18" s="1"/>
      <c r="R18" s="1"/>
      <c r="S18" s="1"/>
      <c r="T18" s="1"/>
      <c r="U18" s="1"/>
      <c r="V18" s="1"/>
      <c r="W18" s="1"/>
      <c r="X18" s="1"/>
      <c r="Y18" s="1"/>
      <c r="Z18" s="1"/>
      <c r="AA18" s="1"/>
      <c r="AB18" s="2"/>
      <c r="AC18" s="2"/>
      <c r="AD18" s="2"/>
      <c r="AE18" s="2"/>
      <c r="AF18" s="2"/>
    </row>
    <row r="19" spans="2:42" ht="15.6" x14ac:dyDescent="0.3">
      <c r="B19" s="50"/>
      <c r="C19" s="50"/>
      <c r="D19" s="50"/>
      <c r="E19" s="50"/>
      <c r="F19" s="50"/>
      <c r="G19" s="50"/>
      <c r="H19" s="50"/>
      <c r="I19" s="50"/>
      <c r="J19" s="50"/>
      <c r="K19" s="50"/>
      <c r="L19" s="50"/>
      <c r="M19" s="52"/>
      <c r="N19" s="52"/>
      <c r="O19" s="600" t="s">
        <v>443</v>
      </c>
      <c r="P19" s="601"/>
      <c r="Q19" s="601"/>
      <c r="R19" s="601"/>
      <c r="S19" s="601"/>
      <c r="T19" s="601"/>
      <c r="U19" s="601"/>
      <c r="V19" s="601"/>
      <c r="W19" s="601"/>
      <c r="X19" s="601"/>
      <c r="Y19" s="601"/>
      <c r="Z19" s="601"/>
      <c r="AA19" s="602"/>
      <c r="AB19" s="1"/>
      <c r="AC19" s="1"/>
      <c r="AD19" s="1"/>
      <c r="AE19" s="1"/>
      <c r="AF19" s="2"/>
    </row>
    <row r="20" spans="2:42" ht="15.6" x14ac:dyDescent="0.3">
      <c r="B20" s="50"/>
      <c r="C20" s="50"/>
      <c r="D20" s="50"/>
      <c r="E20" s="50"/>
      <c r="F20" s="50"/>
      <c r="G20" s="50"/>
      <c r="H20" s="50"/>
      <c r="I20" s="50"/>
      <c r="J20" s="50"/>
      <c r="K20" s="50"/>
      <c r="L20" s="50"/>
      <c r="M20" s="52"/>
      <c r="N20" s="52"/>
      <c r="O20" s="603"/>
      <c r="P20" s="271"/>
      <c r="Q20" s="271"/>
      <c r="R20" s="271"/>
      <c r="S20" s="271"/>
      <c r="T20" s="271"/>
      <c r="U20" s="271"/>
      <c r="V20" s="271"/>
      <c r="W20" s="271"/>
      <c r="X20" s="271"/>
      <c r="Y20" s="271"/>
      <c r="Z20" s="271"/>
      <c r="AA20" s="604"/>
    </row>
    <row r="21" spans="2:42" ht="15.6" x14ac:dyDescent="0.3">
      <c r="B21" s="50"/>
      <c r="C21" s="50"/>
      <c r="D21" s="50"/>
      <c r="E21" s="50"/>
      <c r="F21" s="50"/>
      <c r="G21" s="50"/>
      <c r="H21" s="50"/>
      <c r="I21" s="50"/>
      <c r="J21" s="50"/>
      <c r="K21" s="50"/>
      <c r="L21" s="50"/>
      <c r="M21" s="52"/>
      <c r="N21" s="52"/>
      <c r="O21" s="605"/>
      <c r="P21" s="271"/>
      <c r="Q21" s="400" t="s">
        <v>0</v>
      </c>
      <c r="R21" s="398"/>
      <c r="S21" s="271"/>
      <c r="T21" s="271"/>
      <c r="U21" s="271"/>
      <c r="V21" s="271"/>
      <c r="W21" s="284" t="s">
        <v>16</v>
      </c>
      <c r="X21" s="726"/>
      <c r="Y21" s="727"/>
      <c r="Z21" s="728"/>
      <c r="AA21" s="604"/>
    </row>
    <row r="22" spans="2:42" ht="15.6" x14ac:dyDescent="0.3">
      <c r="B22" s="50"/>
      <c r="C22" s="50"/>
      <c r="D22" s="50"/>
      <c r="E22" s="50"/>
      <c r="F22" s="50"/>
      <c r="G22" s="50"/>
      <c r="H22" s="50"/>
      <c r="I22" s="50"/>
      <c r="J22" s="50"/>
      <c r="K22" s="50"/>
      <c r="L22" s="50"/>
      <c r="M22" s="52"/>
      <c r="N22" s="52"/>
      <c r="O22" s="605"/>
      <c r="P22" s="316" t="s">
        <v>1</v>
      </c>
      <c r="Q22" s="76" t="str">
        <f>IF(ISBLANK('Title Sheet'!C$8), "", 'Title Sheet'!C$8)</f>
        <v/>
      </c>
      <c r="R22" s="279"/>
      <c r="S22" s="271"/>
      <c r="T22" s="271"/>
      <c r="U22" s="271"/>
      <c r="V22" s="271"/>
      <c r="W22" s="271"/>
      <c r="X22" s="271"/>
      <c r="Y22" s="271"/>
      <c r="Z22" s="271"/>
      <c r="AA22" s="604"/>
    </row>
    <row r="23" spans="2:42" ht="15.6" x14ac:dyDescent="0.3">
      <c r="B23" s="50"/>
      <c r="C23" s="50"/>
      <c r="D23" s="50"/>
      <c r="E23" s="50"/>
      <c r="F23" s="50"/>
      <c r="G23" s="50"/>
      <c r="H23" s="50"/>
      <c r="I23" s="50"/>
      <c r="J23" s="50"/>
      <c r="K23" s="50"/>
      <c r="L23" s="50"/>
      <c r="M23" s="52"/>
      <c r="O23" s="605"/>
      <c r="P23" s="316" t="s">
        <v>2</v>
      </c>
      <c r="Q23" s="77" t="str">
        <f>IF(ISBLANK('Title Sheet'!C$16), "", 'Title Sheet'!C$16)</f>
        <v/>
      </c>
      <c r="R23" s="279"/>
      <c r="S23" s="271"/>
      <c r="T23" s="271"/>
      <c r="U23" s="271"/>
      <c r="V23" s="271"/>
      <c r="W23" s="271"/>
      <c r="X23" s="271"/>
      <c r="Y23" s="271"/>
      <c r="Z23" s="271"/>
      <c r="AA23" s="604"/>
    </row>
    <row r="24" spans="2:42" x14ac:dyDescent="0.3">
      <c r="B24" s="3"/>
      <c r="C24" s="3"/>
      <c r="D24" s="3"/>
      <c r="E24" s="3"/>
      <c r="F24" s="3"/>
      <c r="G24" s="3"/>
      <c r="H24" s="3"/>
      <c r="I24" s="3"/>
      <c r="J24" s="3"/>
      <c r="K24" s="3"/>
      <c r="L24" s="3"/>
      <c r="O24" s="605"/>
      <c r="P24" s="316" t="s">
        <v>293</v>
      </c>
      <c r="Q24" s="201" t="s">
        <v>51</v>
      </c>
      <c r="R24" s="271"/>
      <c r="S24" s="271"/>
      <c r="T24" s="271"/>
      <c r="U24" s="271"/>
      <c r="V24" s="271"/>
      <c r="W24" s="271"/>
      <c r="X24" s="271"/>
      <c r="Y24" s="271"/>
      <c r="Z24" s="271"/>
      <c r="AA24" s="604"/>
    </row>
    <row r="25" spans="2:42" x14ac:dyDescent="0.3">
      <c r="B25" s="3"/>
      <c r="C25" s="3"/>
      <c r="D25" s="3"/>
      <c r="E25" s="3"/>
      <c r="F25" s="3"/>
      <c r="G25" s="3"/>
      <c r="H25" s="3"/>
      <c r="I25" s="3"/>
      <c r="J25" s="3"/>
      <c r="K25" s="3"/>
      <c r="L25" s="3"/>
      <c r="O25" s="605"/>
      <c r="P25" s="271"/>
      <c r="Q25" s="271"/>
      <c r="R25" s="271"/>
      <c r="S25" s="271"/>
      <c r="T25" s="301" t="s">
        <v>3</v>
      </c>
      <c r="U25" s="301" t="s">
        <v>4</v>
      </c>
      <c r="V25" s="301" t="s">
        <v>5</v>
      </c>
      <c r="W25" s="301" t="s">
        <v>6</v>
      </c>
      <c r="X25" s="301" t="s">
        <v>7</v>
      </c>
      <c r="Y25" s="271"/>
      <c r="Z25" s="271"/>
      <c r="AA25" s="604"/>
    </row>
    <row r="26" spans="2:42" x14ac:dyDescent="0.3">
      <c r="B26" s="3"/>
      <c r="C26" s="3"/>
      <c r="D26" s="3"/>
      <c r="E26" s="3"/>
      <c r="F26" s="3"/>
      <c r="G26" s="3"/>
      <c r="H26" s="3"/>
      <c r="I26" s="3"/>
      <c r="J26" s="3"/>
      <c r="K26" s="3"/>
      <c r="L26" s="3"/>
      <c r="O26" s="605"/>
      <c r="P26" s="271"/>
      <c r="Q26" s="271"/>
      <c r="R26" s="271"/>
      <c r="S26" s="272" t="s">
        <v>8</v>
      </c>
      <c r="T26" s="229"/>
      <c r="U26" s="229"/>
      <c r="V26" s="229"/>
      <c r="W26" s="230"/>
      <c r="X26" s="231"/>
      <c r="Y26" s="305"/>
      <c r="Z26" s="271"/>
      <c r="AA26" s="604"/>
    </row>
    <row r="27" spans="2:42" x14ac:dyDescent="0.3">
      <c r="B27" s="3"/>
      <c r="C27" s="3"/>
      <c r="D27" s="3"/>
      <c r="E27" s="3"/>
      <c r="F27" s="3"/>
      <c r="G27" s="3"/>
      <c r="H27" s="3"/>
      <c r="I27" s="3"/>
      <c r="J27" s="3"/>
      <c r="K27" s="3"/>
      <c r="L27" s="3"/>
      <c r="O27" s="605"/>
      <c r="P27" s="270"/>
      <c r="Q27" s="271"/>
      <c r="R27" s="271"/>
      <c r="S27" s="272" t="s">
        <v>9</v>
      </c>
      <c r="T27" s="232"/>
      <c r="U27" s="232"/>
      <c r="V27" s="232"/>
      <c r="W27" s="393"/>
      <c r="X27" s="394"/>
      <c r="Y27" s="305"/>
      <c r="Z27" s="271"/>
      <c r="AA27" s="604"/>
    </row>
    <row r="28" spans="2:42" x14ac:dyDescent="0.3">
      <c r="B28" s="3"/>
      <c r="C28" s="3"/>
      <c r="D28" s="3"/>
      <c r="E28" s="3"/>
      <c r="F28" s="3"/>
      <c r="G28" s="3"/>
      <c r="H28" s="3"/>
      <c r="I28" s="3"/>
      <c r="J28" s="3"/>
      <c r="K28" s="3"/>
      <c r="L28" s="3"/>
      <c r="O28" s="605"/>
      <c r="P28" s="270"/>
      <c r="Q28" s="271"/>
      <c r="R28" s="271"/>
      <c r="S28" s="272" t="s">
        <v>10</v>
      </c>
      <c r="T28" s="233"/>
      <c r="U28" s="233"/>
      <c r="V28" s="233"/>
      <c r="W28" s="234"/>
      <c r="X28" s="235"/>
      <c r="Y28" s="305"/>
      <c r="Z28" s="271"/>
      <c r="AA28" s="604"/>
    </row>
    <row r="29" spans="2:42" x14ac:dyDescent="0.3">
      <c r="B29" s="3"/>
      <c r="C29" s="3"/>
      <c r="D29" s="3"/>
      <c r="E29" s="3"/>
      <c r="F29" s="3"/>
      <c r="G29" s="3"/>
      <c r="H29" s="3"/>
      <c r="I29" s="3"/>
      <c r="J29" s="3"/>
      <c r="K29" s="3"/>
      <c r="L29" s="3"/>
      <c r="O29" s="605"/>
      <c r="P29" s="270"/>
      <c r="Q29" s="271"/>
      <c r="R29" s="271"/>
      <c r="S29" s="272" t="s">
        <v>11</v>
      </c>
      <c r="T29" s="236"/>
      <c r="U29" s="236"/>
      <c r="V29" s="236"/>
      <c r="W29" s="237"/>
      <c r="X29" s="238"/>
      <c r="Y29" s="305"/>
      <c r="Z29" s="271"/>
      <c r="AA29" s="604"/>
    </row>
    <row r="30" spans="2:42" x14ac:dyDescent="0.3">
      <c r="B30" s="3"/>
      <c r="C30" s="3"/>
      <c r="D30" s="3"/>
      <c r="E30" s="3"/>
      <c r="F30" s="3"/>
      <c r="G30" s="3"/>
      <c r="H30" s="3"/>
      <c r="I30" s="3"/>
      <c r="J30" s="3"/>
      <c r="K30" s="3"/>
      <c r="L30" s="3"/>
      <c r="O30" s="605"/>
      <c r="P30" s="270"/>
      <c r="Q30" s="271"/>
      <c r="R30" s="271"/>
      <c r="S30" s="271"/>
      <c r="T30" s="305"/>
      <c r="U30" s="305"/>
      <c r="V30" s="305"/>
      <c r="W30" s="305"/>
      <c r="X30" s="305"/>
      <c r="Y30" s="305"/>
      <c r="Z30" s="271"/>
      <c r="AA30" s="604"/>
    </row>
    <row r="31" spans="2:42" x14ac:dyDescent="0.3">
      <c r="B31" s="3"/>
      <c r="C31" s="3"/>
      <c r="D31" s="3"/>
      <c r="E31" s="3"/>
      <c r="F31" s="3"/>
      <c r="G31" s="3"/>
      <c r="H31" s="3"/>
      <c r="I31" s="3"/>
      <c r="J31" s="3"/>
      <c r="K31" s="3"/>
      <c r="L31" s="3"/>
      <c r="O31" s="605"/>
      <c r="P31" s="270"/>
      <c r="Q31" s="271"/>
      <c r="R31" s="271"/>
      <c r="S31" s="272" t="s">
        <v>12</v>
      </c>
      <c r="T31" s="70" t="str">
        <f>IF(ISNUMBER(T28), (T27-MIN(T28:T29))/(T27-T26), "")</f>
        <v/>
      </c>
      <c r="U31" s="70" t="str">
        <f>IF(ISNUMBER(U28), (U27-MIN(U28:U29))/(U27-U26), "")</f>
        <v/>
      </c>
      <c r="V31" s="70" t="str">
        <f>IF(ISNUMBER(V28), (V27-MIN(V28:V29))/(V27-V26), "")</f>
        <v/>
      </c>
      <c r="W31" s="305"/>
      <c r="X31" s="274" t="s">
        <v>13</v>
      </c>
      <c r="Y31" s="68" t="str">
        <f>IF(SUM(T31:V31)&gt;0, AVERAGE(T31:V31), "")</f>
        <v/>
      </c>
      <c r="Z31" s="395" t="s">
        <v>82</v>
      </c>
      <c r="AA31" s="604"/>
    </row>
    <row r="32" spans="2:42" x14ac:dyDescent="0.3">
      <c r="B32" s="3"/>
      <c r="C32" s="3"/>
      <c r="D32" s="3"/>
      <c r="E32" s="3"/>
      <c r="F32" s="3"/>
      <c r="G32" s="3"/>
      <c r="H32" s="3"/>
      <c r="I32" s="3"/>
      <c r="J32" s="3"/>
      <c r="K32" s="3"/>
      <c r="L32" s="3"/>
      <c r="O32" s="605"/>
      <c r="P32" s="271"/>
      <c r="Q32" s="271"/>
      <c r="R32" s="271"/>
      <c r="S32" s="272" t="s">
        <v>14</v>
      </c>
      <c r="T32" s="71" t="str">
        <f>IF(ISNUMBER(T31), 1-T31, "")</f>
        <v/>
      </c>
      <c r="U32" s="71" t="str">
        <f>IF(ISNUMBER(U31), 1-U31, "")</f>
        <v/>
      </c>
      <c r="V32" s="71" t="str">
        <f>IF(ISNUMBER(V31), 1-V31, "")</f>
        <v/>
      </c>
      <c r="W32" s="305"/>
      <c r="X32" s="274" t="s">
        <v>15</v>
      </c>
      <c r="Y32" s="69" t="str">
        <f>IF(SUM(T32:V32)&gt;0, AVERAGE(T32:V32), "")</f>
        <v/>
      </c>
      <c r="Z32" s="276" t="s">
        <v>19</v>
      </c>
      <c r="AA32" s="604"/>
    </row>
    <row r="33" spans="2:27" x14ac:dyDescent="0.3">
      <c r="B33" s="3"/>
      <c r="C33" s="3"/>
      <c r="D33" s="3"/>
      <c r="E33" s="3"/>
      <c r="F33" s="3"/>
      <c r="G33" s="3"/>
      <c r="H33" s="3"/>
      <c r="I33" s="3"/>
      <c r="J33" s="3"/>
      <c r="K33" s="3"/>
      <c r="L33" s="3"/>
      <c r="O33" s="606"/>
      <c r="P33" s="607"/>
      <c r="Q33" s="607"/>
      <c r="R33" s="607"/>
      <c r="S33" s="607"/>
      <c r="T33" s="607"/>
      <c r="U33" s="607"/>
      <c r="V33" s="607"/>
      <c r="W33" s="607"/>
      <c r="X33" s="607"/>
      <c r="Y33" s="607"/>
      <c r="Z33" s="607"/>
      <c r="AA33" s="608"/>
    </row>
    <row r="34" spans="2:27" x14ac:dyDescent="0.3">
      <c r="B34" s="3"/>
      <c r="C34" s="3"/>
      <c r="D34" s="3"/>
      <c r="E34" s="3"/>
      <c r="F34" s="3"/>
      <c r="G34" s="3"/>
      <c r="H34" s="3"/>
      <c r="I34" s="3"/>
      <c r="J34" s="3"/>
      <c r="K34" s="3"/>
      <c r="L34" s="3"/>
    </row>
    <row r="35" spans="2:27" ht="15.6" x14ac:dyDescent="0.3">
      <c r="B35" s="3"/>
      <c r="C35" s="3"/>
      <c r="D35" s="3"/>
      <c r="E35" s="3"/>
      <c r="F35" s="3"/>
      <c r="G35" s="3"/>
      <c r="H35" s="3"/>
      <c r="I35" s="3"/>
      <c r="J35" s="3"/>
      <c r="K35" s="3"/>
      <c r="L35" s="3"/>
      <c r="O35" s="600" t="s">
        <v>443</v>
      </c>
      <c r="P35" s="601"/>
      <c r="Q35" s="601"/>
      <c r="R35" s="601"/>
      <c r="S35" s="601"/>
      <c r="T35" s="601"/>
      <c r="U35" s="601"/>
      <c r="V35" s="601"/>
      <c r="W35" s="601"/>
      <c r="X35" s="601"/>
      <c r="Y35" s="601"/>
      <c r="Z35" s="601"/>
      <c r="AA35" s="602"/>
    </row>
    <row r="36" spans="2:27" ht="15.6" x14ac:dyDescent="0.3">
      <c r="B36" s="3"/>
      <c r="C36" s="3"/>
      <c r="D36" s="3"/>
      <c r="E36" s="3"/>
      <c r="F36" s="3"/>
      <c r="G36" s="3"/>
      <c r="H36" s="3"/>
      <c r="I36" s="3"/>
      <c r="J36" s="3"/>
      <c r="K36" s="3"/>
      <c r="L36" s="3"/>
      <c r="O36" s="603"/>
      <c r="P36" s="271"/>
      <c r="Q36" s="271"/>
      <c r="R36" s="271"/>
      <c r="S36" s="271"/>
      <c r="T36" s="271"/>
      <c r="U36" s="271"/>
      <c r="V36" s="271"/>
      <c r="W36" s="271"/>
      <c r="X36" s="271"/>
      <c r="Y36" s="271"/>
      <c r="Z36" s="271"/>
      <c r="AA36" s="604"/>
    </row>
    <row r="37" spans="2:27" x14ac:dyDescent="0.3">
      <c r="B37" s="3"/>
      <c r="C37" s="3"/>
      <c r="D37" s="3"/>
      <c r="E37" s="3"/>
      <c r="F37" s="3"/>
      <c r="G37" s="3"/>
      <c r="H37" s="3"/>
      <c r="I37" s="3"/>
      <c r="J37" s="3"/>
      <c r="K37" s="3"/>
      <c r="L37" s="3"/>
      <c r="O37" s="605"/>
      <c r="P37" s="271"/>
      <c r="Q37" s="400" t="s">
        <v>0</v>
      </c>
      <c r="R37" s="398"/>
      <c r="S37" s="271"/>
      <c r="T37" s="271"/>
      <c r="U37" s="271"/>
      <c r="V37" s="271"/>
      <c r="W37" s="284" t="s">
        <v>16</v>
      </c>
      <c r="X37" s="726"/>
      <c r="Y37" s="727"/>
      <c r="Z37" s="728"/>
      <c r="AA37" s="604"/>
    </row>
    <row r="38" spans="2:27" x14ac:dyDescent="0.3">
      <c r="B38" s="3"/>
      <c r="C38" s="3"/>
      <c r="D38" s="3"/>
      <c r="E38" s="3"/>
      <c r="F38" s="3"/>
      <c r="G38" s="3"/>
      <c r="H38" s="3"/>
      <c r="I38" s="3"/>
      <c r="J38" s="3"/>
      <c r="K38" s="3"/>
      <c r="L38" s="3"/>
      <c r="O38" s="605"/>
      <c r="P38" s="316" t="s">
        <v>1</v>
      </c>
      <c r="Q38" s="76" t="str">
        <f>IF(ISBLANK('Title Sheet'!C$8), "", 'Title Sheet'!C$8)</f>
        <v/>
      </c>
      <c r="R38" s="279"/>
      <c r="S38" s="271"/>
      <c r="T38" s="271"/>
      <c r="U38" s="271"/>
      <c r="V38" s="271"/>
      <c r="W38" s="271"/>
      <c r="X38" s="271"/>
      <c r="Y38" s="271"/>
      <c r="Z38" s="271"/>
      <c r="AA38" s="604"/>
    </row>
    <row r="39" spans="2:27" x14ac:dyDescent="0.3">
      <c r="B39" s="3"/>
      <c r="C39" s="3"/>
      <c r="D39" s="3"/>
      <c r="E39" s="3"/>
      <c r="F39" s="3"/>
      <c r="G39" s="3"/>
      <c r="H39" s="3"/>
      <c r="I39" s="3"/>
      <c r="J39" s="3"/>
      <c r="K39" s="3"/>
      <c r="L39" s="3"/>
      <c r="O39" s="605"/>
      <c r="P39" s="316" t="s">
        <v>2</v>
      </c>
      <c r="Q39" s="77" t="str">
        <f>IF(ISBLANK('Title Sheet'!C$16), "", 'Title Sheet'!C$16)</f>
        <v/>
      </c>
      <c r="R39" s="279"/>
      <c r="S39" s="271"/>
      <c r="T39" s="271"/>
      <c r="U39" s="271"/>
      <c r="V39" s="271"/>
      <c r="W39" s="271"/>
      <c r="X39" s="271"/>
      <c r="Y39" s="271"/>
      <c r="Z39" s="271"/>
      <c r="AA39" s="604"/>
    </row>
    <row r="40" spans="2:27" x14ac:dyDescent="0.3">
      <c r="B40" s="3"/>
      <c r="C40" s="3"/>
      <c r="D40" s="3"/>
      <c r="E40" s="3"/>
      <c r="F40" s="3"/>
      <c r="G40" s="3"/>
      <c r="H40" s="3"/>
      <c r="I40" s="3"/>
      <c r="J40" s="3"/>
      <c r="K40" s="3"/>
      <c r="L40" s="3"/>
      <c r="O40" s="605"/>
      <c r="P40" s="316" t="s">
        <v>293</v>
      </c>
      <c r="Q40" s="201" t="s">
        <v>54</v>
      </c>
      <c r="R40" s="271"/>
      <c r="S40" s="271"/>
      <c r="T40" s="271"/>
      <c r="U40" s="271"/>
      <c r="V40" s="271"/>
      <c r="W40" s="271"/>
      <c r="X40" s="271"/>
      <c r="Y40" s="271"/>
      <c r="Z40" s="271"/>
      <c r="AA40" s="604"/>
    </row>
    <row r="41" spans="2:27" x14ac:dyDescent="0.3">
      <c r="B41" s="3"/>
      <c r="C41" s="3"/>
      <c r="D41" s="3"/>
      <c r="E41" s="3"/>
      <c r="F41" s="3"/>
      <c r="G41" s="3"/>
      <c r="H41" s="3"/>
      <c r="I41" s="3"/>
      <c r="J41" s="3"/>
      <c r="K41" s="3"/>
      <c r="L41" s="3"/>
      <c r="O41" s="605"/>
      <c r="P41" s="271"/>
      <c r="Q41" s="271"/>
      <c r="R41" s="271"/>
      <c r="S41" s="271"/>
      <c r="T41" s="301" t="s">
        <v>3</v>
      </c>
      <c r="U41" s="301" t="s">
        <v>4</v>
      </c>
      <c r="V41" s="301" t="s">
        <v>5</v>
      </c>
      <c r="W41" s="301" t="s">
        <v>6</v>
      </c>
      <c r="X41" s="301" t="s">
        <v>7</v>
      </c>
      <c r="Y41" s="271"/>
      <c r="Z41" s="271"/>
      <c r="AA41" s="604"/>
    </row>
    <row r="42" spans="2:27" x14ac:dyDescent="0.3">
      <c r="B42" s="3"/>
      <c r="C42" s="3"/>
      <c r="D42" s="3"/>
      <c r="E42" s="3"/>
      <c r="F42" s="3"/>
      <c r="G42" s="3"/>
      <c r="H42" s="3"/>
      <c r="I42" s="3"/>
      <c r="J42" s="3"/>
      <c r="K42" s="3"/>
      <c r="L42" s="3"/>
      <c r="O42" s="605"/>
      <c r="P42" s="271"/>
      <c r="Q42" s="271"/>
      <c r="R42" s="271"/>
      <c r="S42" s="272" t="s">
        <v>8</v>
      </c>
      <c r="T42" s="229"/>
      <c r="U42" s="229"/>
      <c r="V42" s="229"/>
      <c r="W42" s="230"/>
      <c r="X42" s="231"/>
      <c r="Y42" s="305"/>
      <c r="Z42" s="271"/>
      <c r="AA42" s="604"/>
    </row>
    <row r="43" spans="2:27" x14ac:dyDescent="0.3">
      <c r="B43" s="3"/>
      <c r="C43" s="3"/>
      <c r="D43" s="3"/>
      <c r="E43" s="3"/>
      <c r="F43" s="3"/>
      <c r="G43" s="3"/>
      <c r="H43" s="3"/>
      <c r="I43" s="3"/>
      <c r="J43" s="3"/>
      <c r="K43" s="3"/>
      <c r="L43" s="3"/>
      <c r="O43" s="605"/>
      <c r="P43" s="270"/>
      <c r="Q43" s="271"/>
      <c r="R43" s="271"/>
      <c r="S43" s="272" t="s">
        <v>9</v>
      </c>
      <c r="T43" s="232"/>
      <c r="U43" s="232"/>
      <c r="V43" s="232"/>
      <c r="W43" s="393"/>
      <c r="X43" s="394"/>
      <c r="Y43" s="305"/>
      <c r="Z43" s="271"/>
      <c r="AA43" s="604"/>
    </row>
    <row r="44" spans="2:27" x14ac:dyDescent="0.3">
      <c r="B44" s="3"/>
      <c r="C44" s="3"/>
      <c r="D44" s="3"/>
      <c r="E44" s="3"/>
      <c r="F44" s="3"/>
      <c r="G44" s="3"/>
      <c r="H44" s="3"/>
      <c r="I44" s="3"/>
      <c r="J44" s="3"/>
      <c r="K44" s="3"/>
      <c r="L44" s="3"/>
      <c r="O44" s="605"/>
      <c r="P44" s="270"/>
      <c r="Q44" s="271"/>
      <c r="R44" s="271"/>
      <c r="S44" s="272" t="s">
        <v>10</v>
      </c>
      <c r="T44" s="233"/>
      <c r="U44" s="233"/>
      <c r="V44" s="233"/>
      <c r="W44" s="234"/>
      <c r="X44" s="235"/>
      <c r="Y44" s="305"/>
      <c r="Z44" s="271"/>
      <c r="AA44" s="604"/>
    </row>
    <row r="45" spans="2:27" x14ac:dyDescent="0.3">
      <c r="B45" s="3"/>
      <c r="C45" s="3"/>
      <c r="D45" s="3"/>
      <c r="E45" s="3"/>
      <c r="F45" s="3"/>
      <c r="G45" s="3"/>
      <c r="H45" s="3"/>
      <c r="I45" s="3"/>
      <c r="J45" s="3"/>
      <c r="K45" s="3"/>
      <c r="L45" s="3"/>
      <c r="O45" s="605"/>
      <c r="P45" s="270"/>
      <c r="Q45" s="271"/>
      <c r="R45" s="271"/>
      <c r="S45" s="272" t="s">
        <v>11</v>
      </c>
      <c r="T45" s="236"/>
      <c r="U45" s="236"/>
      <c r="V45" s="236"/>
      <c r="W45" s="237"/>
      <c r="X45" s="238"/>
      <c r="Y45" s="305"/>
      <c r="Z45" s="271"/>
      <c r="AA45" s="604"/>
    </row>
    <row r="46" spans="2:27" x14ac:dyDescent="0.3">
      <c r="B46" s="3"/>
      <c r="C46" s="3"/>
      <c r="D46" s="3"/>
      <c r="E46" s="3"/>
      <c r="F46" s="3"/>
      <c r="G46" s="3"/>
      <c r="H46" s="3"/>
      <c r="I46" s="3"/>
      <c r="J46" s="3"/>
      <c r="K46" s="3"/>
      <c r="L46" s="3"/>
      <c r="O46" s="605"/>
      <c r="P46" s="270"/>
      <c r="Q46" s="271"/>
      <c r="R46" s="271"/>
      <c r="S46" s="271"/>
      <c r="T46" s="305"/>
      <c r="U46" s="305"/>
      <c r="V46" s="305"/>
      <c r="W46" s="305"/>
      <c r="X46" s="305"/>
      <c r="Y46" s="305"/>
      <c r="Z46" s="271"/>
      <c r="AA46" s="604"/>
    </row>
    <row r="47" spans="2:27" x14ac:dyDescent="0.3">
      <c r="O47" s="605"/>
      <c r="P47" s="270"/>
      <c r="Q47" s="271"/>
      <c r="R47" s="271"/>
      <c r="S47" s="272" t="s">
        <v>12</v>
      </c>
      <c r="T47" s="70" t="str">
        <f>IF(ISNUMBER(T44), (T43-MIN(T44:T45))/(T43-T42), "")</f>
        <v/>
      </c>
      <c r="U47" s="70" t="str">
        <f>IF(ISNUMBER(U44), (U43-MIN(U44:U45))/(U43-U42), "")</f>
        <v/>
      </c>
      <c r="V47" s="70" t="str">
        <f>IF(ISNUMBER(V44), (V43-MIN(V44:V45))/(V43-V42), "")</f>
        <v/>
      </c>
      <c r="W47" s="305"/>
      <c r="X47" s="274" t="s">
        <v>13</v>
      </c>
      <c r="Y47" s="68" t="str">
        <f>IF(SUM(T47:V47)&gt;0, AVERAGE(T47:V47), "")</f>
        <v/>
      </c>
      <c r="Z47" s="395" t="s">
        <v>82</v>
      </c>
      <c r="AA47" s="604"/>
    </row>
    <row r="48" spans="2:27" x14ac:dyDescent="0.3">
      <c r="O48" s="605"/>
      <c r="P48" s="271"/>
      <c r="Q48" s="271"/>
      <c r="R48" s="271"/>
      <c r="S48" s="272" t="s">
        <v>14</v>
      </c>
      <c r="T48" s="71" t="str">
        <f>IF(ISNUMBER(T47), 1-T47, "")</f>
        <v/>
      </c>
      <c r="U48" s="71" t="str">
        <f>IF(ISNUMBER(U47), 1-U47, "")</f>
        <v/>
      </c>
      <c r="V48" s="71" t="str">
        <f>IF(ISNUMBER(V47), 1-V47, "")</f>
        <v/>
      </c>
      <c r="W48" s="305"/>
      <c r="X48" s="274" t="s">
        <v>15</v>
      </c>
      <c r="Y48" s="69" t="str">
        <f>IF(SUM(T48:V48)&gt;0, AVERAGE(T48:V48), "")</f>
        <v/>
      </c>
      <c r="Z48" s="276" t="s">
        <v>19</v>
      </c>
      <c r="AA48" s="604"/>
    </row>
    <row r="49" spans="15:27" x14ac:dyDescent="0.3">
      <c r="O49" s="606"/>
      <c r="P49" s="607"/>
      <c r="Q49" s="607"/>
      <c r="R49" s="607"/>
      <c r="S49" s="607"/>
      <c r="T49" s="607"/>
      <c r="U49" s="607"/>
      <c r="V49" s="607"/>
      <c r="W49" s="607"/>
      <c r="X49" s="607"/>
      <c r="Y49" s="607"/>
      <c r="Z49" s="607"/>
      <c r="AA49" s="608"/>
    </row>
  </sheetData>
  <sheetProtection selectLockedCells="1"/>
  <mergeCells count="6">
    <mergeCell ref="X37:Z37"/>
    <mergeCell ref="AM5:AN5"/>
    <mergeCell ref="N1:AB1"/>
    <mergeCell ref="AC1:AQ1"/>
    <mergeCell ref="X5:Z5"/>
    <mergeCell ref="X21:Z21"/>
  </mergeCells>
  <pageMargins left="0.7" right="0.7" top="0.75" bottom="0.75" header="0.3" footer="0.3"/>
  <pageSetup scale="9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37"/>
  <sheetViews>
    <sheetView zoomScale="90" zoomScaleNormal="90" workbookViewId="0">
      <selection activeCell="X5" sqref="X5:Z5"/>
    </sheetView>
  </sheetViews>
  <sheetFormatPr defaultRowHeight="14.4" x14ac:dyDescent="0.3"/>
  <cols>
    <col min="1" max="1" width="6.6640625" customWidth="1"/>
    <col min="2" max="2" width="3.6640625" hidden="1" customWidth="1"/>
    <col min="3" max="3" width="10.109375" hidden="1" customWidth="1"/>
    <col min="4" max="11" width="0" hidden="1" customWidth="1"/>
    <col min="12" max="13" width="3.6640625" hidden="1" customWidth="1"/>
    <col min="14" max="14" width="3.6640625" customWidth="1"/>
    <col min="17" max="17" width="10.6640625" customWidth="1"/>
    <col min="18" max="24" width="9.6640625" customWidth="1"/>
    <col min="25" max="26" width="5.33203125" customWidth="1"/>
    <col min="27" max="28" width="9.6640625" customWidth="1"/>
    <col min="29" max="29" width="3.6640625" customWidth="1"/>
    <col min="31" max="32" width="9.33203125" bestFit="1" customWidth="1"/>
    <col min="33" max="33" width="3.6640625" customWidth="1"/>
    <col min="34" max="34" width="3.6640625" style="2" customWidth="1"/>
    <col min="35" max="35" width="3.6640625" customWidth="1"/>
    <col min="36" max="45" width="9.33203125" customWidth="1"/>
    <col min="46" max="46" width="3.6640625" customWidth="1"/>
    <col min="47" max="50" width="9.33203125" customWidth="1"/>
  </cols>
  <sheetData>
    <row r="1" spans="1:53" s="74" customFormat="1" ht="18" x14ac:dyDescent="0.35">
      <c r="A1"/>
      <c r="B1" s="184"/>
      <c r="C1" s="184"/>
      <c r="D1" s="184"/>
      <c r="E1" s="184"/>
      <c r="F1" s="184"/>
      <c r="G1" s="410" t="s">
        <v>482</v>
      </c>
      <c r="H1" s="184"/>
      <c r="I1" s="184"/>
      <c r="J1" s="184"/>
      <c r="K1" s="184"/>
      <c r="L1" s="184"/>
      <c r="M1" s="184"/>
      <c r="N1" s="687" t="s">
        <v>797</v>
      </c>
      <c r="O1" s="688"/>
      <c r="P1" s="688"/>
      <c r="Q1" s="688"/>
      <c r="R1" s="688"/>
      <c r="S1" s="688"/>
      <c r="T1" s="688"/>
      <c r="U1" s="688"/>
      <c r="V1" s="688"/>
      <c r="W1" s="688"/>
      <c r="X1" s="688"/>
      <c r="Y1" s="688"/>
      <c r="Z1" s="688"/>
      <c r="AA1" s="688"/>
      <c r="AB1" s="688"/>
      <c r="AC1" s="688"/>
      <c r="AD1" s="688"/>
      <c r="AE1" s="688"/>
      <c r="AF1" s="688"/>
      <c r="AG1" s="688"/>
      <c r="AH1" s="689"/>
      <c r="AI1" s="687" t="s">
        <v>797</v>
      </c>
      <c r="AJ1" s="688"/>
      <c r="AK1" s="688"/>
      <c r="AL1" s="688"/>
      <c r="AM1" s="688"/>
      <c r="AN1" s="688"/>
      <c r="AO1" s="688"/>
      <c r="AP1" s="688"/>
      <c r="AQ1" s="688"/>
      <c r="AR1" s="688"/>
      <c r="AS1" s="688"/>
      <c r="AT1" s="689"/>
      <c r="AU1" s="73"/>
      <c r="AV1" s="73"/>
      <c r="AW1" s="73"/>
      <c r="AX1" s="73"/>
      <c r="AY1" s="73"/>
      <c r="AZ1" s="73"/>
      <c r="BA1" s="73"/>
    </row>
    <row r="3" spans="1:53" ht="15.6" x14ac:dyDescent="0.3">
      <c r="B3" s="51" t="s">
        <v>56</v>
      </c>
      <c r="C3" s="49"/>
      <c r="D3" s="3"/>
      <c r="E3" s="3"/>
      <c r="F3" s="3"/>
      <c r="G3" s="3"/>
      <c r="H3" s="3"/>
      <c r="I3" s="3"/>
      <c r="J3" s="3"/>
      <c r="K3" s="3"/>
      <c r="L3" s="3"/>
      <c r="O3" s="352" t="s">
        <v>409</v>
      </c>
      <c r="P3" s="609"/>
      <c r="Q3" s="601"/>
      <c r="R3" s="601"/>
      <c r="S3" s="610"/>
      <c r="T3" s="611"/>
      <c r="U3" s="611"/>
      <c r="V3" s="611"/>
      <c r="W3" s="601"/>
      <c r="X3" s="612"/>
      <c r="Y3" s="613"/>
      <c r="Z3" s="613"/>
      <c r="AA3" s="614"/>
      <c r="AB3" s="601"/>
      <c r="AC3" s="601"/>
      <c r="AD3" s="601"/>
      <c r="AE3" s="601"/>
      <c r="AF3" s="601"/>
      <c r="AG3" s="354"/>
      <c r="AJ3" s="432"/>
      <c r="AK3" s="432"/>
      <c r="AL3" s="54"/>
      <c r="AM3" s="54"/>
      <c r="AN3" s="54"/>
      <c r="AQ3" s="45"/>
      <c r="AR3" s="67"/>
    </row>
    <row r="4" spans="1:53" x14ac:dyDescent="0.3">
      <c r="B4" s="427"/>
      <c r="C4" s="427"/>
      <c r="D4" s="427"/>
      <c r="E4" s="427"/>
      <c r="F4" s="427"/>
      <c r="G4" s="427"/>
      <c r="H4" s="427"/>
      <c r="I4" s="427"/>
      <c r="J4" s="427"/>
      <c r="K4" s="427"/>
      <c r="L4" s="427"/>
      <c r="O4" s="615"/>
      <c r="P4" s="270"/>
      <c r="Q4" s="271"/>
      <c r="R4" s="271"/>
      <c r="S4" s="272"/>
      <c r="T4" s="273"/>
      <c r="U4" s="273"/>
      <c r="V4" s="273"/>
      <c r="W4" s="271"/>
      <c r="X4" s="274"/>
      <c r="Y4" s="275"/>
      <c r="Z4" s="275"/>
      <c r="AA4" s="276"/>
      <c r="AB4" s="271"/>
      <c r="AC4" s="271"/>
      <c r="AD4" s="271"/>
      <c r="AE4" s="430" t="s">
        <v>48</v>
      </c>
      <c r="AF4" s="271"/>
      <c r="AG4" s="356"/>
      <c r="AJ4" s="8"/>
      <c r="AK4" s="8"/>
      <c r="AL4" s="8"/>
      <c r="AM4" s="8"/>
      <c r="AN4" s="8"/>
      <c r="AP4" s="67"/>
      <c r="AQ4" s="67"/>
      <c r="AR4" s="67"/>
      <c r="AS4" s="67"/>
    </row>
    <row r="5" spans="1:53" x14ac:dyDescent="0.3">
      <c r="B5" s="427"/>
      <c r="C5" s="427"/>
      <c r="D5" s="427"/>
      <c r="E5" s="427"/>
      <c r="F5" s="427"/>
      <c r="G5" s="427"/>
      <c r="H5" s="427"/>
      <c r="I5" s="427"/>
      <c r="J5" s="427"/>
      <c r="K5" s="427"/>
      <c r="L5" s="427"/>
      <c r="O5" s="605"/>
      <c r="P5" s="316" t="s">
        <v>1</v>
      </c>
      <c r="Q5" s="76" t="str">
        <f>IF(ISBLANK('Title Sheet'!C8), "",'Title Sheet'!C8)</f>
        <v/>
      </c>
      <c r="R5" s="398"/>
      <c r="S5" s="272"/>
      <c r="T5" s="273"/>
      <c r="U5" s="273"/>
      <c r="V5" s="279"/>
      <c r="W5" s="284" t="s">
        <v>16</v>
      </c>
      <c r="X5" s="726"/>
      <c r="Y5" s="727"/>
      <c r="Z5" s="728"/>
      <c r="AA5" s="396"/>
      <c r="AB5" s="271"/>
      <c r="AC5" s="271"/>
      <c r="AD5" s="272" t="s">
        <v>17</v>
      </c>
      <c r="AE5" s="333">
        <v>10</v>
      </c>
      <c r="AF5" s="279" t="s">
        <v>404</v>
      </c>
      <c r="AG5" s="356"/>
      <c r="AJ5" s="8"/>
      <c r="AK5" s="8"/>
      <c r="AL5" s="8"/>
      <c r="AM5" s="8"/>
      <c r="AN5" s="8"/>
      <c r="AP5" s="67"/>
      <c r="AQ5" s="67"/>
      <c r="AR5" s="67"/>
      <c r="AS5" s="67"/>
      <c r="AU5" s="46"/>
      <c r="AV5" s="46"/>
      <c r="AW5" s="46"/>
    </row>
    <row r="6" spans="1:53" x14ac:dyDescent="0.3">
      <c r="B6" s="427"/>
      <c r="C6" s="427"/>
      <c r="D6" s="427"/>
      <c r="E6" s="427"/>
      <c r="F6" s="427"/>
      <c r="G6" s="427"/>
      <c r="H6" s="427"/>
      <c r="I6" s="427"/>
      <c r="J6" s="427"/>
      <c r="K6" s="427"/>
      <c r="L6" s="427"/>
      <c r="O6" s="605"/>
      <c r="P6" s="316" t="s">
        <v>2</v>
      </c>
      <c r="Q6" s="77" t="str">
        <f>IF(ISBLANK('Title Sheet'!C16), "", 'Title Sheet'!C16)</f>
        <v/>
      </c>
      <c r="R6" s="279"/>
      <c r="S6" s="272"/>
      <c r="T6" s="279"/>
      <c r="U6" s="273"/>
      <c r="V6" s="271"/>
      <c r="W6" s="271"/>
      <c r="X6" s="271"/>
      <c r="Y6" s="271"/>
      <c r="Z6" s="271"/>
      <c r="AA6" s="271"/>
      <c r="AB6" s="271"/>
      <c r="AC6" s="271"/>
      <c r="AD6" s="292" t="s">
        <v>43</v>
      </c>
      <c r="AE6" s="333">
        <f>IF(ISNUMBER(X9), AE5*X9, AE5*20)</f>
        <v>200</v>
      </c>
      <c r="AF6" s="279" t="s">
        <v>405</v>
      </c>
      <c r="AG6" s="356"/>
      <c r="AJ6" s="54"/>
      <c r="AK6" s="8"/>
      <c r="AL6" s="8"/>
      <c r="AM6" s="8"/>
      <c r="AN6" s="8"/>
      <c r="AP6" s="67"/>
      <c r="AQ6" s="53"/>
      <c r="AR6" s="67"/>
      <c r="AS6" s="53"/>
      <c r="AU6" s="46"/>
      <c r="AV6" s="46"/>
      <c r="AW6" s="46"/>
    </row>
    <row r="7" spans="1:53" x14ac:dyDescent="0.3">
      <c r="B7" s="427"/>
      <c r="C7" s="427"/>
      <c r="D7" s="427"/>
      <c r="E7" s="427"/>
      <c r="F7" s="427"/>
      <c r="G7" s="427"/>
      <c r="H7" s="427"/>
      <c r="I7" s="427"/>
      <c r="J7" s="427"/>
      <c r="K7" s="427"/>
      <c r="L7" s="427"/>
      <c r="O7" s="605"/>
      <c r="P7" s="316" t="s">
        <v>293</v>
      </c>
      <c r="Q7" s="528" t="s">
        <v>483</v>
      </c>
      <c r="R7" s="279"/>
      <c r="S7" s="271"/>
      <c r="T7" s="279"/>
      <c r="U7" s="271"/>
      <c r="V7" s="273"/>
      <c r="W7" s="271"/>
      <c r="X7" s="430" t="s">
        <v>96</v>
      </c>
      <c r="Y7" s="271"/>
      <c r="Z7" s="271"/>
      <c r="AA7" s="271"/>
      <c r="AB7" s="271"/>
      <c r="AC7" s="271"/>
      <c r="AD7" s="292" t="s">
        <v>467</v>
      </c>
      <c r="AE7" s="397">
        <f>IF(ISNUMBER(AE6), IF(AE6&lt;=225, 250, IF(AE6&lt;=475, 500, 1000)), "")</f>
        <v>250</v>
      </c>
      <c r="AF7" s="279" t="s">
        <v>405</v>
      </c>
      <c r="AG7" s="356"/>
      <c r="AJ7" s="67"/>
      <c r="AK7" s="67"/>
      <c r="AL7" s="67"/>
      <c r="AM7" s="67"/>
      <c r="AN7" s="67"/>
      <c r="AP7" s="67"/>
      <c r="AQ7" s="67"/>
      <c r="AR7" s="67"/>
      <c r="AS7" s="67"/>
      <c r="AU7" s="53"/>
      <c r="AV7" s="46"/>
      <c r="AW7" s="46"/>
    </row>
    <row r="8" spans="1:53" x14ac:dyDescent="0.3">
      <c r="B8" s="427"/>
      <c r="C8" s="427"/>
      <c r="D8" s="427"/>
      <c r="E8" s="427"/>
      <c r="F8" s="427"/>
      <c r="G8" s="427"/>
      <c r="H8" s="427"/>
      <c r="I8" s="427"/>
      <c r="J8" s="427"/>
      <c r="K8" s="427"/>
      <c r="L8" s="427"/>
      <c r="O8" s="605"/>
      <c r="P8" s="461"/>
      <c r="Q8" s="461"/>
      <c r="R8" s="271"/>
      <c r="S8" s="271"/>
      <c r="T8" s="279"/>
      <c r="U8" s="271"/>
      <c r="V8" s="271"/>
      <c r="W8" s="292" t="s">
        <v>81</v>
      </c>
      <c r="X8" s="225"/>
      <c r="Y8" s="279" t="s">
        <v>400</v>
      </c>
      <c r="Z8" s="271"/>
      <c r="AA8" s="271"/>
      <c r="AB8" s="271"/>
      <c r="AC8" s="271"/>
      <c r="AD8" s="292" t="s">
        <v>288</v>
      </c>
      <c r="AE8" s="201"/>
      <c r="AF8" s="279" t="s">
        <v>406</v>
      </c>
      <c r="AG8" s="356"/>
      <c r="AJ8" s="48"/>
      <c r="AK8" s="48"/>
      <c r="AL8" s="48"/>
      <c r="AM8" s="9"/>
      <c r="AN8" s="9"/>
      <c r="AP8" s="67"/>
      <c r="AQ8" s="67"/>
      <c r="AR8" s="67"/>
      <c r="AS8" s="67"/>
      <c r="AU8" s="46"/>
      <c r="AV8" s="46"/>
      <c r="AW8" s="46"/>
    </row>
    <row r="9" spans="1:53" ht="15" customHeight="1" x14ac:dyDescent="0.3">
      <c r="B9" s="427"/>
      <c r="C9" s="427"/>
      <c r="D9" s="427"/>
      <c r="E9" s="427"/>
      <c r="F9" s="427"/>
      <c r="G9" s="427"/>
      <c r="H9" s="427"/>
      <c r="I9" s="427"/>
      <c r="J9" s="427"/>
      <c r="K9" s="427"/>
      <c r="L9" s="427"/>
      <c r="O9" s="605"/>
      <c r="P9" s="278" t="s">
        <v>484</v>
      </c>
      <c r="Q9" s="271"/>
      <c r="R9" s="335"/>
      <c r="S9" s="271"/>
      <c r="T9" s="279"/>
      <c r="U9" s="271"/>
      <c r="V9" s="271"/>
      <c r="W9" s="292" t="s">
        <v>445</v>
      </c>
      <c r="X9" s="337" t="str">
        <f>IF(ISNUMBER(X8), IF(X8&lt;=1, 10, IF(X8&lt;5, 40, 80)), "")</f>
        <v/>
      </c>
      <c r="Y9" s="279" t="s">
        <v>401</v>
      </c>
      <c r="Z9" s="271"/>
      <c r="AA9" s="271"/>
      <c r="AB9" s="271"/>
      <c r="AC9" s="271"/>
      <c r="AD9" s="279"/>
      <c r="AE9" s="279"/>
      <c r="AF9" s="279"/>
      <c r="AG9" s="356"/>
      <c r="AJ9" s="48"/>
      <c r="AK9" s="48"/>
      <c r="AL9" s="9"/>
      <c r="AM9" s="9"/>
      <c r="AN9" s="9"/>
      <c r="AP9" s="67"/>
      <c r="AQ9" s="67"/>
      <c r="AR9" s="67"/>
      <c r="AS9" s="67"/>
      <c r="AU9" s="46"/>
      <c r="AV9" s="46"/>
      <c r="AW9" s="46"/>
    </row>
    <row r="10" spans="1:53" x14ac:dyDescent="0.3">
      <c r="B10" s="427"/>
      <c r="C10" s="427"/>
      <c r="D10" s="427"/>
      <c r="E10" s="427"/>
      <c r="F10" s="427"/>
      <c r="G10" s="427"/>
      <c r="H10" s="427"/>
      <c r="I10" s="427"/>
      <c r="J10" s="427"/>
      <c r="K10" s="427"/>
      <c r="L10" s="427"/>
      <c r="O10" s="605"/>
      <c r="P10" s="271"/>
      <c r="Q10" s="305" t="s">
        <v>6</v>
      </c>
      <c r="R10" s="305" t="s">
        <v>7</v>
      </c>
      <c r="S10" s="271"/>
      <c r="T10" s="279"/>
      <c r="U10" s="271"/>
      <c r="V10" s="271"/>
      <c r="W10" s="272" t="s">
        <v>18</v>
      </c>
      <c r="X10" s="226"/>
      <c r="Y10" s="279" t="s">
        <v>402</v>
      </c>
      <c r="Z10" s="271"/>
      <c r="AA10" s="271"/>
      <c r="AB10" s="271"/>
      <c r="AC10" s="271"/>
      <c r="AD10" s="279"/>
      <c r="AE10" s="430" t="s">
        <v>47</v>
      </c>
      <c r="AF10" s="279"/>
      <c r="AG10" s="356"/>
      <c r="AJ10" s="48"/>
      <c r="AK10" s="48"/>
      <c r="AL10" s="9"/>
      <c r="AM10" s="9"/>
      <c r="AN10" s="9"/>
      <c r="AU10" s="46"/>
    </row>
    <row r="11" spans="1:53" x14ac:dyDescent="0.3">
      <c r="B11" s="427"/>
      <c r="C11" s="427"/>
      <c r="D11" s="427"/>
      <c r="E11" s="427"/>
      <c r="F11" s="427"/>
      <c r="G11" s="427"/>
      <c r="H11" s="427"/>
      <c r="I11" s="427"/>
      <c r="J11" s="427"/>
      <c r="K11" s="427"/>
      <c r="L11" s="427"/>
      <c r="O11" s="605"/>
      <c r="P11" s="284" t="s">
        <v>23</v>
      </c>
      <c r="Q11" s="210"/>
      <c r="R11" s="211"/>
      <c r="S11" s="271"/>
      <c r="T11" s="279"/>
      <c r="U11" s="271"/>
      <c r="V11" s="271"/>
      <c r="W11" s="292" t="s">
        <v>446</v>
      </c>
      <c r="X11" s="338" t="str">
        <f>IF(AND(ISNUMBER(X9), ISNUMBER(X10)), X9/X10, IF(ISNUMBER(X9), X9, ""))</f>
        <v/>
      </c>
      <c r="Y11" s="279" t="s">
        <v>403</v>
      </c>
      <c r="Z11" s="271"/>
      <c r="AA11" s="271"/>
      <c r="AB11" s="271"/>
      <c r="AC11" s="271"/>
      <c r="AD11" s="272" t="s">
        <v>20</v>
      </c>
      <c r="AE11" s="207"/>
      <c r="AF11" s="616" t="s">
        <v>478</v>
      </c>
      <c r="AG11" s="356"/>
      <c r="AJ11" s="54"/>
      <c r="AK11" s="54"/>
      <c r="AL11" s="54"/>
      <c r="AM11" s="54"/>
      <c r="AN11" s="54"/>
    </row>
    <row r="12" spans="1:53" x14ac:dyDescent="0.3">
      <c r="B12" s="427"/>
      <c r="C12" s="427"/>
      <c r="D12" s="427"/>
      <c r="E12" s="427"/>
      <c r="F12" s="427"/>
      <c r="G12" s="427"/>
      <c r="H12" s="427"/>
      <c r="I12" s="427"/>
      <c r="J12" s="427"/>
      <c r="K12" s="427"/>
      <c r="L12" s="427"/>
      <c r="O12" s="605"/>
      <c r="P12" s="284" t="s">
        <v>26</v>
      </c>
      <c r="Q12" s="212"/>
      <c r="R12" s="213"/>
      <c r="S12" s="300"/>
      <c r="T12" s="279"/>
      <c r="U12" s="271"/>
      <c r="V12" s="271"/>
      <c r="W12" s="292"/>
      <c r="X12" s="300"/>
      <c r="Y12" s="271"/>
      <c r="Z12" s="271"/>
      <c r="AA12" s="271"/>
      <c r="AB12" s="271"/>
      <c r="AC12" s="271"/>
      <c r="AD12" s="272" t="s">
        <v>22</v>
      </c>
      <c r="AE12" s="203"/>
      <c r="AF12" s="340" t="s">
        <v>407</v>
      </c>
      <c r="AG12" s="356"/>
    </row>
    <row r="13" spans="1:53" x14ac:dyDescent="0.3">
      <c r="B13" s="427"/>
      <c r="C13" s="427"/>
      <c r="D13" s="427"/>
      <c r="E13" s="427"/>
      <c r="F13" s="427"/>
      <c r="G13" s="427"/>
      <c r="H13" s="427"/>
      <c r="I13" s="427"/>
      <c r="J13" s="427"/>
      <c r="K13" s="427"/>
      <c r="L13" s="427"/>
      <c r="O13" s="605"/>
      <c r="P13" s="271"/>
      <c r="Q13" s="292" t="s">
        <v>453</v>
      </c>
      <c r="R13" s="305" t="str">
        <f>IF(ISNUMBER(X8),IF(X8&lt;=1,"23-25", IF(X8&lt;5, "47-49", "70-74")), "")</f>
        <v/>
      </c>
      <c r="S13" s="344" t="s">
        <v>62</v>
      </c>
      <c r="T13" s="279"/>
      <c r="U13" s="271"/>
      <c r="V13" s="271"/>
      <c r="W13" s="271"/>
      <c r="X13" s="271"/>
      <c r="Y13" s="271"/>
      <c r="Z13" s="271"/>
      <c r="AA13" s="271"/>
      <c r="AB13" s="271"/>
      <c r="AC13" s="271"/>
      <c r="AD13" s="272" t="s">
        <v>24</v>
      </c>
      <c r="AE13" s="202"/>
      <c r="AF13" s="527" t="s">
        <v>478</v>
      </c>
      <c r="AG13" s="356"/>
      <c r="AJ13" s="54"/>
      <c r="AK13" s="54"/>
      <c r="AL13" s="54"/>
      <c r="AM13" s="54"/>
      <c r="AN13" s="54"/>
      <c r="AO13" s="54"/>
      <c r="AP13" s="54"/>
      <c r="AQ13" s="54"/>
    </row>
    <row r="14" spans="1:53" x14ac:dyDescent="0.3">
      <c r="B14" s="427"/>
      <c r="C14" s="427"/>
      <c r="D14" s="427"/>
      <c r="E14" s="427"/>
      <c r="F14" s="427"/>
      <c r="G14" s="427"/>
      <c r="H14" s="427"/>
      <c r="I14" s="427"/>
      <c r="J14" s="427"/>
      <c r="K14" s="427"/>
      <c r="L14" s="427"/>
      <c r="O14" s="605"/>
      <c r="P14" s="271"/>
      <c r="Q14" s="292"/>
      <c r="R14" s="305"/>
      <c r="S14" s="344"/>
      <c r="T14" s="279"/>
      <c r="U14" s="271"/>
      <c r="V14" s="271"/>
      <c r="W14" s="271"/>
      <c r="X14" s="271"/>
      <c r="Y14" s="271"/>
      <c r="Z14" s="271"/>
      <c r="AA14" s="271"/>
      <c r="AB14" s="271"/>
      <c r="AC14" s="271"/>
      <c r="AD14" s="272" t="s">
        <v>27</v>
      </c>
      <c r="AE14" s="203"/>
      <c r="AF14" s="340" t="s">
        <v>407</v>
      </c>
      <c r="AG14" s="356"/>
      <c r="AJ14" s="432"/>
      <c r="AK14" s="432"/>
      <c r="AL14" s="54"/>
      <c r="AM14" s="54"/>
      <c r="AN14" s="54"/>
      <c r="AO14" s="54"/>
      <c r="AP14" s="54"/>
      <c r="AQ14" s="54"/>
    </row>
    <row r="15" spans="1:53" x14ac:dyDescent="0.3">
      <c r="B15" s="427"/>
      <c r="C15" s="427"/>
      <c r="D15" s="427"/>
      <c r="E15" s="427"/>
      <c r="F15" s="427"/>
      <c r="G15" s="427"/>
      <c r="H15" s="427"/>
      <c r="I15" s="427"/>
      <c r="J15" s="427"/>
      <c r="K15" s="427"/>
      <c r="L15" s="427"/>
      <c r="O15" s="605"/>
      <c r="P15" s="271"/>
      <c r="Q15" s="292"/>
      <c r="R15" s="305"/>
      <c r="S15" s="344"/>
      <c r="T15" s="279"/>
      <c r="U15" s="271"/>
      <c r="V15" s="271"/>
      <c r="W15" s="271"/>
      <c r="X15" s="271"/>
      <c r="Y15" s="271"/>
      <c r="Z15" s="271"/>
      <c r="AA15" s="271"/>
      <c r="AB15" s="271"/>
      <c r="AC15" s="271"/>
      <c r="AD15" s="272"/>
      <c r="AE15" s="504"/>
      <c r="AF15" s="303"/>
      <c r="AG15" s="356"/>
      <c r="AJ15" s="54"/>
      <c r="AK15" s="54"/>
      <c r="AL15" s="54"/>
      <c r="AM15" s="8"/>
      <c r="AN15" s="8"/>
      <c r="AO15" s="54"/>
      <c r="AP15" s="54"/>
      <c r="AQ15" s="54"/>
      <c r="AS15" s="2"/>
    </row>
    <row r="16" spans="1:53" x14ac:dyDescent="0.3">
      <c r="A16" s="2"/>
      <c r="B16" s="427"/>
      <c r="C16" s="427"/>
      <c r="D16" s="427"/>
      <c r="E16" s="427"/>
      <c r="F16" s="427"/>
      <c r="G16" s="427"/>
      <c r="H16" s="427"/>
      <c r="I16" s="427"/>
      <c r="J16" s="427"/>
      <c r="K16" s="427"/>
      <c r="L16" s="427"/>
      <c r="O16" s="605"/>
      <c r="P16" s="271"/>
      <c r="Q16" s="271"/>
      <c r="R16" s="278" t="s">
        <v>471</v>
      </c>
      <c r="S16" s="461"/>
      <c r="T16" s="300"/>
      <c r="U16" s="271"/>
      <c r="V16" s="437" t="s">
        <v>448</v>
      </c>
      <c r="W16" s="461"/>
      <c r="X16" s="271"/>
      <c r="Y16" s="271"/>
      <c r="Z16" s="271"/>
      <c r="AA16" s="271"/>
      <c r="AB16" s="271"/>
      <c r="AC16" s="271"/>
      <c r="AD16" s="271"/>
      <c r="AE16" s="271"/>
      <c r="AF16" s="271"/>
      <c r="AG16" s="356"/>
      <c r="AJ16" s="433"/>
      <c r="AK16" s="433"/>
      <c r="AL16" s="434"/>
      <c r="AM16" s="434"/>
      <c r="AN16" s="434"/>
      <c r="AO16" s="434"/>
      <c r="AP16" s="434"/>
      <c r="AQ16" s="54"/>
    </row>
    <row r="17" spans="1:50" s="2" customFormat="1" x14ac:dyDescent="0.3">
      <c r="A17"/>
      <c r="B17" s="427"/>
      <c r="C17" s="427"/>
      <c r="D17" s="427"/>
      <c r="E17" s="427"/>
      <c r="F17" s="427"/>
      <c r="G17" s="427"/>
      <c r="H17" s="427"/>
      <c r="I17" s="427"/>
      <c r="J17" s="427"/>
      <c r="K17" s="427"/>
      <c r="L17" s="427"/>
      <c r="M17"/>
      <c r="N17"/>
      <c r="O17" s="605"/>
      <c r="P17" s="271"/>
      <c r="Q17" s="284" t="s">
        <v>28</v>
      </c>
      <c r="R17" s="301" t="s">
        <v>57</v>
      </c>
      <c r="S17" s="301" t="s">
        <v>58</v>
      </c>
      <c r="T17" s="301" t="s">
        <v>59</v>
      </c>
      <c r="U17" s="301" t="s">
        <v>60</v>
      </c>
      <c r="V17" s="301" t="s">
        <v>61</v>
      </c>
      <c r="W17" s="301" t="s">
        <v>84</v>
      </c>
      <c r="X17" s="301" t="s">
        <v>85</v>
      </c>
      <c r="Y17" s="737" t="s">
        <v>86</v>
      </c>
      <c r="Z17" s="737"/>
      <c r="AA17" s="301" t="s">
        <v>426</v>
      </c>
      <c r="AB17" s="301" t="s">
        <v>427</v>
      </c>
      <c r="AC17" s="301"/>
      <c r="AD17" s="461"/>
      <c r="AE17" s="430" t="s">
        <v>447</v>
      </c>
      <c r="AF17" s="398"/>
      <c r="AG17" s="356"/>
      <c r="AI17"/>
      <c r="AJ17" s="435"/>
      <c r="AK17" s="7"/>
      <c r="AL17" s="6"/>
      <c r="AM17" s="6"/>
      <c r="AN17" s="6"/>
      <c r="AO17" s="6"/>
      <c r="AP17" s="6"/>
      <c r="AQ17" s="54"/>
      <c r="AR17"/>
      <c r="AS17"/>
      <c r="AX17"/>
    </row>
    <row r="18" spans="1:50" x14ac:dyDescent="0.3">
      <c r="B18" s="427"/>
      <c r="C18" s="427"/>
      <c r="D18" s="427"/>
      <c r="E18" s="427"/>
      <c r="F18" s="427"/>
      <c r="G18" s="427"/>
      <c r="H18" s="427"/>
      <c r="I18" s="427"/>
      <c r="J18" s="427"/>
      <c r="K18" s="427"/>
      <c r="L18" s="427"/>
      <c r="O18" s="605"/>
      <c r="P18" s="271"/>
      <c r="Q18" s="285" t="s">
        <v>95</v>
      </c>
      <c r="R18" s="4" t="str">
        <f>IF(ISNUMBER($X$11), $X$11, "-")</f>
        <v>-</v>
      </c>
      <c r="S18" s="4" t="str">
        <f t="shared" ref="S18:AB18" si="0">IF(ISNUMBER($X$11), $X$11, "-")</f>
        <v>-</v>
      </c>
      <c r="T18" s="4" t="str">
        <f t="shared" si="0"/>
        <v>-</v>
      </c>
      <c r="U18" s="4" t="str">
        <f t="shared" si="0"/>
        <v>-</v>
      </c>
      <c r="V18" s="4" t="str">
        <f t="shared" si="0"/>
        <v>-</v>
      </c>
      <c r="W18" s="4" t="str">
        <f t="shared" si="0"/>
        <v>-</v>
      </c>
      <c r="X18" s="4" t="str">
        <f t="shared" si="0"/>
        <v>-</v>
      </c>
      <c r="Y18" s="738" t="str">
        <f t="shared" si="0"/>
        <v>-</v>
      </c>
      <c r="Z18" s="739"/>
      <c r="AA18" s="4" t="str">
        <f t="shared" si="0"/>
        <v>-</v>
      </c>
      <c r="AB18" s="4" t="str">
        <f t="shared" si="0"/>
        <v>-</v>
      </c>
      <c r="AC18" s="279"/>
      <c r="AD18" s="292" t="s">
        <v>63</v>
      </c>
      <c r="AE18" s="347" t="str">
        <f>IF(SUM(R18:X18)&gt;0, SUM(R18:V18), "")</f>
        <v/>
      </c>
      <c r="AF18" s="279" t="s">
        <v>403</v>
      </c>
      <c r="AG18" s="356"/>
      <c r="AJ18" s="435"/>
      <c r="AK18" s="7"/>
      <c r="AL18" s="6"/>
      <c r="AM18" s="6"/>
      <c r="AN18" s="6"/>
      <c r="AO18" s="6"/>
      <c r="AP18" s="6"/>
      <c r="AQ18" s="54"/>
    </row>
    <row r="19" spans="1:50" x14ac:dyDescent="0.3">
      <c r="B19" s="427"/>
      <c r="C19" s="427"/>
      <c r="D19" s="427"/>
      <c r="E19" s="427"/>
      <c r="F19" s="427"/>
      <c r="G19" s="427"/>
      <c r="H19" s="427"/>
      <c r="I19" s="427"/>
      <c r="J19" s="427"/>
      <c r="K19" s="427"/>
      <c r="L19" s="427"/>
      <c r="O19" s="605"/>
      <c r="P19" s="271"/>
      <c r="Q19" s="292" t="s">
        <v>92</v>
      </c>
      <c r="R19" s="56" t="str">
        <f t="shared" ref="R19:X19" si="1">IF(ISNUMBER(R20), $AE$6-($X$11-$X$9)-R20, IF(ISNUMBER(R21),$AE$6-($X$11-$X$9)-R21, IF(AND(ISNUMBER($X$9), ISNUMBER(R23),R23=0), $AE$6-($X$11-$X$9),"-")))</f>
        <v>-</v>
      </c>
      <c r="S19" s="56" t="str">
        <f t="shared" si="1"/>
        <v>-</v>
      </c>
      <c r="T19" s="56" t="str">
        <f t="shared" si="1"/>
        <v>-</v>
      </c>
      <c r="U19" s="56" t="str">
        <f t="shared" si="1"/>
        <v>-</v>
      </c>
      <c r="V19" s="56" t="str">
        <f t="shared" si="1"/>
        <v>-</v>
      </c>
      <c r="W19" s="56" t="str">
        <f t="shared" si="1"/>
        <v>-</v>
      </c>
      <c r="X19" s="56" t="str">
        <f t="shared" si="1"/>
        <v>-</v>
      </c>
      <c r="Y19" s="740" t="str">
        <f t="shared" ref="Y19" si="2">IF(ISNUMBER(Y20), $AE$6-($X$11-$X$9)-Y20, IF(ISNUMBER(Y21),$AE$6-($X$11-$X$9)-Y21, IF(AND(ISNUMBER($X$9), ISNUMBER(Y23),Y23=0), $AE$6-($X$11-$X$9),"-")))</f>
        <v>-</v>
      </c>
      <c r="Z19" s="741"/>
      <c r="AA19" s="56" t="str">
        <f>IF(ISNUMBER(AA20), $AE$6-($X$11-$X$9)-AA20, IF(ISNUMBER(AA21),$AE$6-($X$11-$X$9)-AA21, IF(AND(ISNUMBER($X$9), ISNUMBER(AA23),AA23=0), $AE$6-($X$11-$X$9),"-")))</f>
        <v>-</v>
      </c>
      <c r="AB19" s="56" t="str">
        <f>IF(ISNUMBER(AB20), $AE$6-($X$11-$X$9)-AB20, IF(ISNUMBER(AB21),$AE$6-($X$11-$X$9)-AB21, IF(AND(ISNUMBER($X$9), ISNUMBER(AB23),AB23=0), $AE$6-($X$11-$X$9),"-")))</f>
        <v>-</v>
      </c>
      <c r="AC19" s="279"/>
      <c r="AD19" s="348" t="s">
        <v>64</v>
      </c>
      <c r="AE19" s="347" t="str">
        <f>IF(SUM(R19:X19)&gt;0, SUM(R19:V19), "")</f>
        <v/>
      </c>
      <c r="AF19" s="342" t="s">
        <v>405</v>
      </c>
      <c r="AG19" s="356"/>
      <c r="AJ19" s="435"/>
      <c r="AK19" s="7"/>
      <c r="AL19" s="6"/>
      <c r="AM19" s="6"/>
      <c r="AN19" s="6"/>
      <c r="AO19" s="6"/>
      <c r="AP19" s="6"/>
      <c r="AQ19" s="54"/>
    </row>
    <row r="20" spans="1:50" x14ac:dyDescent="0.3">
      <c r="B20" s="427"/>
      <c r="C20" s="427"/>
      <c r="D20" s="427"/>
      <c r="E20" s="427"/>
      <c r="F20" s="427"/>
      <c r="G20" s="427"/>
      <c r="H20" s="427"/>
      <c r="I20" s="427"/>
      <c r="J20" s="427"/>
      <c r="K20" s="427"/>
      <c r="L20" s="427"/>
      <c r="O20" s="605"/>
      <c r="P20" s="271"/>
      <c r="Q20" s="292" t="s">
        <v>93</v>
      </c>
      <c r="R20" s="56" t="str">
        <f t="shared" ref="R20:Y20" si="3">IF(AND(ISNUMBER(R23),ISNUMBER($X$9),R23&gt;0),R23/$AE$12*$X$9,"-")</f>
        <v>-</v>
      </c>
      <c r="S20" s="56" t="str">
        <f t="shared" si="3"/>
        <v>-</v>
      </c>
      <c r="T20" s="56" t="str">
        <f t="shared" si="3"/>
        <v>-</v>
      </c>
      <c r="U20" s="56" t="str">
        <f t="shared" si="3"/>
        <v>-</v>
      </c>
      <c r="V20" s="56" t="str">
        <f t="shared" si="3"/>
        <v>-</v>
      </c>
      <c r="W20" s="56" t="str">
        <f t="shared" si="3"/>
        <v>-</v>
      </c>
      <c r="X20" s="56" t="str">
        <f t="shared" si="3"/>
        <v>-</v>
      </c>
      <c r="Y20" s="740" t="str">
        <f t="shared" si="3"/>
        <v>-</v>
      </c>
      <c r="Z20" s="741"/>
      <c r="AA20" s="56" t="str">
        <f>IF(AND(ISNUMBER(AA23),ISNUMBER($X$9),AA23&gt;0),AA23/$AE$12*$X$9,"-")</f>
        <v>-</v>
      </c>
      <c r="AB20" s="56" t="str">
        <f>IF(AND(ISNUMBER(AB23),ISNUMBER($X$9),AB23&gt;0),AB23/$AE$12*$X$9,"-")</f>
        <v>-</v>
      </c>
      <c r="AC20" s="279"/>
      <c r="AD20" s="348" t="s">
        <v>65</v>
      </c>
      <c r="AE20" s="347" t="str">
        <f>IF(SUM(R20:X20)&gt;0, SUM(R20:V20), "")</f>
        <v/>
      </c>
      <c r="AF20" s="342" t="s">
        <v>405</v>
      </c>
      <c r="AG20" s="356"/>
      <c r="AJ20" s="436"/>
      <c r="AK20" s="54"/>
      <c r="AL20" s="54"/>
      <c r="AM20" s="54"/>
      <c r="AN20" s="54"/>
      <c r="AO20" s="54"/>
      <c r="AP20" s="54"/>
      <c r="AQ20" s="54"/>
    </row>
    <row r="21" spans="1:50" x14ac:dyDescent="0.3">
      <c r="B21" s="427"/>
      <c r="C21" s="427"/>
      <c r="D21" s="427"/>
      <c r="E21" s="427"/>
      <c r="F21" s="427"/>
      <c r="G21" s="427"/>
      <c r="H21" s="427"/>
      <c r="I21" s="427"/>
      <c r="J21" s="427"/>
      <c r="K21" s="427"/>
      <c r="L21" s="427"/>
      <c r="O21" s="605"/>
      <c r="P21" s="271"/>
      <c r="Q21" s="292" t="s">
        <v>94</v>
      </c>
      <c r="R21" s="44" t="str">
        <f t="shared" ref="R21:Y21" si="4">IF(AND(ISNUMBER(R23),ISNUMBER($X$9),R23&lt;0),-R23/$AE$14*$X$9,"-")</f>
        <v>-</v>
      </c>
      <c r="S21" s="44" t="str">
        <f t="shared" si="4"/>
        <v>-</v>
      </c>
      <c r="T21" s="44" t="str">
        <f t="shared" si="4"/>
        <v>-</v>
      </c>
      <c r="U21" s="44" t="str">
        <f t="shared" si="4"/>
        <v>-</v>
      </c>
      <c r="V21" s="44" t="str">
        <f t="shared" si="4"/>
        <v>-</v>
      </c>
      <c r="W21" s="44" t="str">
        <f t="shared" si="4"/>
        <v>-</v>
      </c>
      <c r="X21" s="44" t="str">
        <f t="shared" si="4"/>
        <v>-</v>
      </c>
      <c r="Y21" s="735" t="str">
        <f t="shared" si="4"/>
        <v>-</v>
      </c>
      <c r="Z21" s="736"/>
      <c r="AA21" s="44" t="str">
        <f>IF(AND(ISNUMBER(AA23),ISNUMBER($X$9),AA23&lt;0),-AA23/$AE$14*$X$9,"-")</f>
        <v>-</v>
      </c>
      <c r="AB21" s="44" t="str">
        <f>IF(AND(ISNUMBER(AB23),ISNUMBER($X$9),AB23&lt;0),-AB23/$AE$14*$X$9,"-")</f>
        <v>-</v>
      </c>
      <c r="AC21" s="279"/>
      <c r="AD21" s="348" t="s">
        <v>66</v>
      </c>
      <c r="AE21" s="347" t="str">
        <f>IF(SUM(R21:V21)&gt;0, SUM(R21:V21), "")</f>
        <v/>
      </c>
      <c r="AF21" s="342" t="s">
        <v>405</v>
      </c>
      <c r="AG21" s="356"/>
      <c r="AJ21" s="54"/>
      <c r="AK21" s="54"/>
      <c r="AL21" s="54"/>
      <c r="AM21" s="54"/>
      <c r="AN21" s="54"/>
      <c r="AO21" s="54"/>
      <c r="AP21" s="54"/>
      <c r="AQ21" s="54"/>
    </row>
    <row r="22" spans="1:50" x14ac:dyDescent="0.3">
      <c r="B22" s="427"/>
      <c r="C22" s="427"/>
      <c r="D22" s="427"/>
      <c r="E22" s="427"/>
      <c r="F22" s="427"/>
      <c r="G22" s="427"/>
      <c r="H22" s="427"/>
      <c r="I22" s="427"/>
      <c r="J22" s="427"/>
      <c r="K22" s="427"/>
      <c r="L22" s="427"/>
      <c r="O22" s="605"/>
      <c r="P22" s="271"/>
      <c r="Q22" s="271"/>
      <c r="R22" s="302"/>
      <c r="S22" s="302"/>
      <c r="T22" s="302"/>
      <c r="U22" s="302"/>
      <c r="V22" s="302"/>
      <c r="W22" s="302"/>
      <c r="X22" s="302"/>
      <c r="Y22" s="302"/>
      <c r="Z22" s="302"/>
      <c r="AA22" s="302"/>
      <c r="AB22" s="302"/>
      <c r="AC22" s="303"/>
      <c r="AD22" s="271"/>
      <c r="AE22" s="271"/>
      <c r="AF22" s="271"/>
      <c r="AG22" s="356"/>
    </row>
    <row r="23" spans="1:50" x14ac:dyDescent="0.3">
      <c r="B23" s="427"/>
      <c r="C23" s="427"/>
      <c r="D23" s="427"/>
      <c r="E23" s="427"/>
      <c r="F23" s="427"/>
      <c r="G23" s="427"/>
      <c r="H23" s="427"/>
      <c r="I23" s="427"/>
      <c r="J23" s="427"/>
      <c r="K23" s="427"/>
      <c r="L23" s="427"/>
      <c r="O23" s="605"/>
      <c r="P23" s="271"/>
      <c r="Q23" s="292" t="s">
        <v>451</v>
      </c>
      <c r="R23" s="227"/>
      <c r="S23" s="227"/>
      <c r="T23" s="227"/>
      <c r="U23" s="227"/>
      <c r="V23" s="227"/>
      <c r="W23" s="227"/>
      <c r="X23" s="227"/>
      <c r="Y23" s="731"/>
      <c r="Z23" s="732"/>
      <c r="AA23" s="227"/>
      <c r="AB23" s="227"/>
      <c r="AC23" s="304"/>
      <c r="AD23" s="305"/>
      <c r="AE23" s="271"/>
      <c r="AF23" s="271"/>
      <c r="AG23" s="356"/>
    </row>
    <row r="24" spans="1:50" x14ac:dyDescent="0.3">
      <c r="B24" s="427"/>
      <c r="C24" s="427"/>
      <c r="D24" s="427"/>
      <c r="E24" s="427"/>
      <c r="F24" s="427"/>
      <c r="G24" s="427"/>
      <c r="H24" s="427"/>
      <c r="I24" s="427"/>
      <c r="J24" s="427"/>
      <c r="K24" s="427"/>
      <c r="L24" s="427"/>
      <c r="O24" s="605"/>
      <c r="P24" s="271"/>
      <c r="Q24" s="292" t="s">
        <v>76</v>
      </c>
      <c r="R24" s="228"/>
      <c r="S24" s="228"/>
      <c r="T24" s="228"/>
      <c r="U24" s="228"/>
      <c r="V24" s="228"/>
      <c r="W24" s="228"/>
      <c r="X24" s="228"/>
      <c r="Y24" s="733"/>
      <c r="Z24" s="734"/>
      <c r="AA24" s="228"/>
      <c r="AB24" s="228"/>
      <c r="AC24" s="279"/>
      <c r="AD24" s="305"/>
      <c r="AE24" s="271"/>
      <c r="AF24" s="271"/>
      <c r="AG24" s="356"/>
    </row>
    <row r="25" spans="1:50" x14ac:dyDescent="0.3">
      <c r="B25" s="427"/>
      <c r="C25" s="427"/>
      <c r="D25" s="427"/>
      <c r="E25" s="427"/>
      <c r="F25" s="427"/>
      <c r="G25" s="427"/>
      <c r="H25" s="427"/>
      <c r="I25" s="427"/>
      <c r="J25" s="427"/>
      <c r="K25" s="427"/>
      <c r="L25" s="427"/>
      <c r="O25" s="605"/>
      <c r="P25" s="272"/>
      <c r="Q25" s="341"/>
      <c r="R25" s="341"/>
      <c r="S25" s="341"/>
      <c r="T25" s="341"/>
      <c r="U25" s="341"/>
      <c r="V25" s="341"/>
      <c r="W25" s="341"/>
      <c r="X25" s="341"/>
      <c r="Y25" s="341"/>
      <c r="Z25" s="341"/>
      <c r="AA25" s="271"/>
      <c r="AB25" s="271"/>
      <c r="AC25" s="271"/>
      <c r="AD25" s="271"/>
      <c r="AE25" s="271"/>
      <c r="AF25" s="271"/>
      <c r="AG25" s="356"/>
      <c r="AI25" s="2"/>
      <c r="AJ25" s="2"/>
    </row>
    <row r="26" spans="1:50" x14ac:dyDescent="0.3">
      <c r="B26" s="427"/>
      <c r="C26" s="427"/>
      <c r="D26" s="427"/>
      <c r="E26" s="427"/>
      <c r="F26" s="427"/>
      <c r="G26" s="427"/>
      <c r="H26" s="427"/>
      <c r="I26" s="427"/>
      <c r="J26" s="427"/>
      <c r="K26" s="427"/>
      <c r="L26" s="427"/>
      <c r="O26" s="605"/>
      <c r="P26" s="272"/>
      <c r="Q26" s="461"/>
      <c r="R26" s="341"/>
      <c r="S26" s="341"/>
      <c r="T26" s="341"/>
      <c r="U26" s="341"/>
      <c r="V26" s="341"/>
      <c r="W26" s="341"/>
      <c r="X26" s="341"/>
      <c r="Y26" s="341"/>
      <c r="Z26" s="341"/>
      <c r="AA26" s="271"/>
      <c r="AB26" s="271"/>
      <c r="AC26" s="271"/>
      <c r="AD26" s="271"/>
      <c r="AE26" s="271"/>
      <c r="AF26" s="271"/>
      <c r="AG26" s="356"/>
    </row>
    <row r="27" spans="1:50" ht="15.6" x14ac:dyDescent="0.3">
      <c r="B27" s="427"/>
      <c r="C27" s="427"/>
      <c r="D27" s="427"/>
      <c r="E27" s="427"/>
      <c r="F27" s="427"/>
      <c r="G27" s="427"/>
      <c r="H27" s="427"/>
      <c r="I27" s="427"/>
      <c r="J27" s="427"/>
      <c r="K27" s="427"/>
      <c r="L27" s="427"/>
      <c r="O27" s="358" t="s">
        <v>473</v>
      </c>
      <c r="P27" s="272"/>
      <c r="Q27" s="341"/>
      <c r="R27" s="341"/>
      <c r="S27" s="341"/>
      <c r="T27" s="341"/>
      <c r="U27" s="341"/>
      <c r="V27" s="341"/>
      <c r="W27" s="341"/>
      <c r="X27" s="341"/>
      <c r="Y27" s="341"/>
      <c r="Z27" s="341"/>
      <c r="AA27" s="271"/>
      <c r="AB27" s="271"/>
      <c r="AC27" s="271"/>
      <c r="AD27" s="271"/>
      <c r="AE27" s="271"/>
      <c r="AF27" s="271"/>
      <c r="AG27" s="356"/>
      <c r="AI27" s="20"/>
    </row>
    <row r="28" spans="1:50" ht="15" thickBot="1" x14ac:dyDescent="0.35">
      <c r="B28" s="427"/>
      <c r="C28" s="427"/>
      <c r="D28" s="427"/>
      <c r="E28" s="427"/>
      <c r="F28" s="427"/>
      <c r="G28" s="427"/>
      <c r="H28" s="427"/>
      <c r="I28" s="427"/>
      <c r="J28" s="427"/>
      <c r="K28" s="427"/>
      <c r="L28" s="427"/>
      <c r="O28" s="605"/>
      <c r="P28" s="272"/>
      <c r="Q28" s="341"/>
      <c r="R28" s="341"/>
      <c r="S28" s="341"/>
      <c r="T28" s="341"/>
      <c r="U28" s="341"/>
      <c r="V28" s="617" t="s">
        <v>472</v>
      </c>
      <c r="W28" s="461"/>
      <c r="X28" s="400"/>
      <c r="Y28" s="618"/>
      <c r="Z28" s="618"/>
      <c r="AA28" s="618"/>
      <c r="AB28" s="599"/>
      <c r="AC28" s="599"/>
      <c r="AD28" s="279"/>
      <c r="AE28" s="279"/>
      <c r="AF28" s="279"/>
      <c r="AG28" s="356"/>
    </row>
    <row r="29" spans="1:50" ht="45" customHeight="1" thickBot="1" x14ac:dyDescent="0.35">
      <c r="B29" s="427"/>
      <c r="C29" s="427"/>
      <c r="D29" s="427"/>
      <c r="E29" s="427"/>
      <c r="F29" s="427"/>
      <c r="G29" s="427"/>
      <c r="H29" s="427"/>
      <c r="I29" s="427"/>
      <c r="J29" s="427"/>
      <c r="K29" s="427"/>
      <c r="L29" s="427"/>
      <c r="O29" s="355"/>
      <c r="P29" s="279"/>
      <c r="Q29" s="279"/>
      <c r="R29" s="279"/>
      <c r="S29" s="279"/>
      <c r="T29" s="279"/>
      <c r="U29" s="279"/>
      <c r="V29" s="438" t="s">
        <v>450</v>
      </c>
      <c r="W29" s="530" t="s">
        <v>452</v>
      </c>
      <c r="X29" s="438" t="s">
        <v>52</v>
      </c>
      <c r="Y29" s="438" t="s">
        <v>449</v>
      </c>
      <c r="Z29" s="529" t="s">
        <v>53</v>
      </c>
      <c r="AA29" s="467"/>
      <c r="AB29" s="399"/>
      <c r="AC29" s="399"/>
      <c r="AD29" s="399"/>
      <c r="AE29" s="399"/>
      <c r="AF29" s="399"/>
      <c r="AG29" s="356"/>
    </row>
    <row r="30" spans="1:50" ht="15" thickTop="1" x14ac:dyDescent="0.3">
      <c r="B30" s="427"/>
      <c r="C30" s="427"/>
      <c r="D30" s="427"/>
      <c r="E30" s="427"/>
      <c r="F30" s="427"/>
      <c r="G30" s="427"/>
      <c r="H30" s="427"/>
      <c r="I30" s="427"/>
      <c r="J30" s="427"/>
      <c r="K30" s="427"/>
      <c r="L30" s="427"/>
      <c r="O30" s="355"/>
      <c r="P30" s="279"/>
      <c r="Q30" s="279"/>
      <c r="R30" s="279"/>
      <c r="S30" s="279"/>
      <c r="T30" s="279"/>
      <c r="U30" s="279"/>
      <c r="V30" s="406" t="s">
        <v>29</v>
      </c>
      <c r="W30" s="499"/>
      <c r="X30" s="405">
        <v>13</v>
      </c>
      <c r="Y30" s="406" t="s">
        <v>87</v>
      </c>
      <c r="Z30" s="407" t="s">
        <v>74</v>
      </c>
      <c r="AA30" s="303"/>
      <c r="AB30" s="303"/>
      <c r="AC30" s="303"/>
      <c r="AD30" s="303"/>
      <c r="AE30" s="303"/>
      <c r="AF30" s="303"/>
      <c r="AG30" s="356"/>
      <c r="AK30" s="2"/>
      <c r="AL30" s="2"/>
      <c r="AM30" s="2"/>
      <c r="AN30" s="2"/>
      <c r="AO30" s="2"/>
    </row>
    <row r="31" spans="1:50" x14ac:dyDescent="0.3">
      <c r="B31" s="427"/>
      <c r="C31" s="427"/>
      <c r="D31" s="427"/>
      <c r="E31" s="427"/>
      <c r="F31" s="427"/>
      <c r="G31" s="427"/>
      <c r="H31" s="427"/>
      <c r="I31" s="427"/>
      <c r="J31" s="427"/>
      <c r="K31" s="427"/>
      <c r="L31" s="427"/>
      <c r="O31" s="615"/>
      <c r="P31" s="270"/>
      <c r="Q31" s="271"/>
      <c r="R31" s="271"/>
      <c r="S31" s="272"/>
      <c r="T31" s="273"/>
      <c r="U31" s="273"/>
      <c r="V31" s="406" t="s">
        <v>30</v>
      </c>
      <c r="W31" s="500"/>
      <c r="X31" s="405">
        <v>12</v>
      </c>
      <c r="Y31" s="406" t="s">
        <v>87</v>
      </c>
      <c r="Z31" s="407" t="s">
        <v>73</v>
      </c>
      <c r="AA31" s="303"/>
      <c r="AB31" s="303"/>
      <c r="AC31" s="303"/>
      <c r="AD31" s="303"/>
      <c r="AE31" s="303"/>
      <c r="AF31" s="303"/>
      <c r="AG31" s="356"/>
    </row>
    <row r="32" spans="1:50" x14ac:dyDescent="0.3">
      <c r="B32" s="427"/>
      <c r="C32" s="427"/>
      <c r="D32" s="427"/>
      <c r="E32" s="427"/>
      <c r="F32" s="427"/>
      <c r="G32" s="427"/>
      <c r="H32" s="427"/>
      <c r="I32" s="427"/>
      <c r="J32" s="427"/>
      <c r="K32" s="427"/>
      <c r="L32" s="427"/>
      <c r="O32" s="615"/>
      <c r="P32" s="270"/>
      <c r="Q32" s="271"/>
      <c r="R32" s="271"/>
      <c r="S32" s="272"/>
      <c r="T32" s="273"/>
      <c r="U32" s="273"/>
      <c r="V32" s="406" t="s">
        <v>31</v>
      </c>
      <c r="W32" s="500"/>
      <c r="X32" s="405">
        <v>10.5</v>
      </c>
      <c r="Y32" s="406" t="s">
        <v>87</v>
      </c>
      <c r="Z32" s="407" t="s">
        <v>75</v>
      </c>
      <c r="AA32" s="303"/>
      <c r="AB32" s="303"/>
      <c r="AC32" s="303"/>
      <c r="AD32" s="303"/>
      <c r="AE32" s="303"/>
      <c r="AF32" s="303"/>
      <c r="AG32" s="356"/>
      <c r="AH32" s="20"/>
    </row>
    <row r="33" spans="2:50" x14ac:dyDescent="0.3">
      <c r="B33" s="427"/>
      <c r="C33" s="427"/>
      <c r="D33" s="427"/>
      <c r="E33" s="427"/>
      <c r="F33" s="427"/>
      <c r="G33" s="427"/>
      <c r="H33" s="427"/>
      <c r="I33" s="427"/>
      <c r="J33" s="427"/>
      <c r="K33" s="427"/>
      <c r="L33" s="427"/>
      <c r="O33" s="605"/>
      <c r="P33" s="271"/>
      <c r="Q33" s="400"/>
      <c r="R33" s="398"/>
      <c r="S33" s="272"/>
      <c r="T33" s="273"/>
      <c r="U33" s="273"/>
      <c r="V33" s="406" t="s">
        <v>32</v>
      </c>
      <c r="W33" s="500"/>
      <c r="X33" s="405">
        <v>9</v>
      </c>
      <c r="Y33" s="406" t="s">
        <v>87</v>
      </c>
      <c r="Z33" s="407" t="s">
        <v>72</v>
      </c>
      <c r="AA33" s="303"/>
      <c r="AB33" s="303"/>
      <c r="AC33" s="303"/>
      <c r="AD33" s="303"/>
      <c r="AE33" s="303"/>
      <c r="AF33" s="303"/>
      <c r="AG33" s="356"/>
      <c r="AH33" s="20"/>
    </row>
    <row r="34" spans="2:50" x14ac:dyDescent="0.3">
      <c r="B34" s="427"/>
      <c r="C34" s="427"/>
      <c r="D34" s="427"/>
      <c r="E34" s="427"/>
      <c r="F34" s="427"/>
      <c r="G34" s="427"/>
      <c r="H34" s="427"/>
      <c r="I34" s="427"/>
      <c r="J34" s="427"/>
      <c r="K34" s="427"/>
      <c r="L34" s="427"/>
      <c r="O34" s="605"/>
      <c r="P34" s="401"/>
      <c r="Q34" s="341"/>
      <c r="R34" s="279"/>
      <c r="S34" s="272"/>
      <c r="T34" s="279"/>
      <c r="U34" s="273"/>
      <c r="V34" s="406" t="s">
        <v>33</v>
      </c>
      <c r="W34" s="500"/>
      <c r="X34" s="405">
        <v>8</v>
      </c>
      <c r="Y34" s="406" t="s">
        <v>87</v>
      </c>
      <c r="Z34" s="407" t="s">
        <v>83</v>
      </c>
      <c r="AA34" s="303"/>
      <c r="AB34" s="303"/>
      <c r="AC34" s="303"/>
      <c r="AD34" s="303"/>
      <c r="AE34" s="303"/>
      <c r="AF34" s="303"/>
      <c r="AG34" s="356"/>
      <c r="AH34" s="20"/>
    </row>
    <row r="35" spans="2:50" x14ac:dyDescent="0.3">
      <c r="B35" s="427"/>
      <c r="C35" s="427"/>
      <c r="D35" s="427"/>
      <c r="E35" s="427"/>
      <c r="F35" s="427"/>
      <c r="G35" s="427"/>
      <c r="H35" s="427"/>
      <c r="I35" s="427"/>
      <c r="J35" s="427"/>
      <c r="K35" s="427"/>
      <c r="L35" s="427"/>
      <c r="O35" s="605"/>
      <c r="P35" s="401"/>
      <c r="Q35" s="341"/>
      <c r="R35" s="279"/>
      <c r="S35" s="271"/>
      <c r="T35" s="279"/>
      <c r="U35" s="271"/>
      <c r="V35" s="406" t="s">
        <v>34</v>
      </c>
      <c r="W35" s="500"/>
      <c r="X35" s="428">
        <v>7</v>
      </c>
      <c r="Y35" s="406" t="s">
        <v>87</v>
      </c>
      <c r="Z35" s="407" t="s">
        <v>71</v>
      </c>
      <c r="AA35" s="303"/>
      <c r="AB35" s="303"/>
      <c r="AC35" s="303"/>
      <c r="AD35" s="303"/>
      <c r="AE35" s="303"/>
      <c r="AF35" s="303"/>
      <c r="AG35" s="356"/>
      <c r="AH35" s="20"/>
    </row>
    <row r="36" spans="2:50" x14ac:dyDescent="0.3">
      <c r="B36" s="427"/>
      <c r="C36" s="427"/>
      <c r="D36" s="427"/>
      <c r="E36" s="427"/>
      <c r="F36" s="427"/>
      <c r="G36" s="427"/>
      <c r="H36" s="427"/>
      <c r="I36" s="427"/>
      <c r="J36" s="427"/>
      <c r="K36" s="427"/>
      <c r="L36" s="427"/>
      <c r="O36" s="605"/>
      <c r="P36" s="402"/>
      <c r="Q36" s="341"/>
      <c r="R36" s="271"/>
      <c r="S36" s="271"/>
      <c r="T36" s="279"/>
      <c r="U36" s="271"/>
      <c r="V36" s="406" t="s">
        <v>35</v>
      </c>
      <c r="W36" s="500"/>
      <c r="X36" s="428">
        <v>5.5</v>
      </c>
      <c r="Y36" s="406" t="s">
        <v>87</v>
      </c>
      <c r="Z36" s="303" t="s">
        <v>70</v>
      </c>
      <c r="AA36" s="303"/>
      <c r="AB36" s="303"/>
      <c r="AC36" s="303"/>
      <c r="AD36" s="303"/>
      <c r="AE36" s="303"/>
      <c r="AF36" s="303"/>
      <c r="AG36" s="356"/>
      <c r="AH36" s="20"/>
    </row>
    <row r="37" spans="2:50" x14ac:dyDescent="0.3">
      <c r="B37" s="427"/>
      <c r="C37" s="427"/>
      <c r="D37" s="427"/>
      <c r="E37" s="427"/>
      <c r="F37" s="427"/>
      <c r="G37" s="427"/>
      <c r="H37" s="427"/>
      <c r="I37" s="427"/>
      <c r="J37" s="427"/>
      <c r="K37" s="427"/>
      <c r="L37" s="427"/>
      <c r="M37" s="20"/>
      <c r="N37" s="20"/>
      <c r="O37" s="605"/>
      <c r="P37" s="271"/>
      <c r="Q37" s="271"/>
      <c r="R37" s="335"/>
      <c r="S37" s="271"/>
      <c r="T37" s="279"/>
      <c r="U37" s="271"/>
      <c r="V37" s="406" t="s">
        <v>36</v>
      </c>
      <c r="W37" s="500"/>
      <c r="X37" s="428">
        <v>4</v>
      </c>
      <c r="Y37" s="406" t="s">
        <v>87</v>
      </c>
      <c r="Z37" s="407" t="s">
        <v>69</v>
      </c>
      <c r="AA37" s="303"/>
      <c r="AB37" s="303"/>
      <c r="AC37" s="303"/>
      <c r="AD37" s="303"/>
      <c r="AE37" s="303"/>
      <c r="AF37" s="303"/>
      <c r="AG37" s="356"/>
      <c r="AH37" s="20"/>
    </row>
    <row r="38" spans="2:50" x14ac:dyDescent="0.3">
      <c r="B38" s="427"/>
      <c r="C38" s="427"/>
      <c r="D38" s="427"/>
      <c r="E38" s="427"/>
      <c r="F38" s="427"/>
      <c r="G38" s="427"/>
      <c r="H38" s="427"/>
      <c r="I38" s="427"/>
      <c r="J38" s="427"/>
      <c r="K38" s="427"/>
      <c r="L38" s="427"/>
      <c r="M38" s="20"/>
      <c r="N38" s="20"/>
      <c r="O38" s="605"/>
      <c r="P38" s="271"/>
      <c r="Q38" s="305"/>
      <c r="R38" s="305"/>
      <c r="S38" s="271"/>
      <c r="T38" s="279"/>
      <c r="U38" s="271"/>
      <c r="V38" s="495" t="s">
        <v>88</v>
      </c>
      <c r="W38" s="501"/>
      <c r="X38" s="405">
        <v>2</v>
      </c>
      <c r="Y38" s="495" t="s">
        <v>87</v>
      </c>
      <c r="Z38" s="407" t="s">
        <v>68</v>
      </c>
      <c r="AA38" s="303"/>
      <c r="AB38" s="303"/>
      <c r="AC38" s="303"/>
      <c r="AD38" s="303"/>
      <c r="AE38" s="303"/>
      <c r="AF38" s="303"/>
      <c r="AG38" s="356"/>
      <c r="AH38" s="20"/>
    </row>
    <row r="39" spans="2:50" ht="15" thickBot="1" x14ac:dyDescent="0.35">
      <c r="B39" s="427"/>
      <c r="C39" s="427"/>
      <c r="D39" s="427"/>
      <c r="E39" s="427"/>
      <c r="F39" s="427"/>
      <c r="G39" s="427"/>
      <c r="H39" s="427"/>
      <c r="I39" s="427"/>
      <c r="J39" s="427"/>
      <c r="K39" s="427"/>
      <c r="L39" s="427"/>
      <c r="M39" s="20"/>
      <c r="N39" s="20"/>
      <c r="O39" s="605"/>
      <c r="P39" s="284"/>
      <c r="Q39" s="403"/>
      <c r="R39" s="404"/>
      <c r="S39" s="271"/>
      <c r="T39" s="279"/>
      <c r="U39" s="271"/>
      <c r="V39" s="496" t="s">
        <v>457</v>
      </c>
      <c r="W39" s="503">
        <v>0</v>
      </c>
      <c r="X39" s="502"/>
      <c r="Y39" s="496"/>
      <c r="Z39" s="497" t="s">
        <v>67</v>
      </c>
      <c r="AA39" s="498"/>
      <c r="AB39" s="498"/>
      <c r="AC39" s="498"/>
      <c r="AD39" s="498"/>
      <c r="AE39" s="498"/>
      <c r="AF39" s="498"/>
      <c r="AG39" s="356"/>
      <c r="AH39" s="20"/>
    </row>
    <row r="40" spans="2:50" x14ac:dyDescent="0.3">
      <c r="B40" s="427"/>
      <c r="C40" s="427"/>
      <c r="D40" s="427"/>
      <c r="E40" s="427"/>
      <c r="F40" s="427"/>
      <c r="G40" s="427"/>
      <c r="H40" s="427"/>
      <c r="I40" s="427"/>
      <c r="J40" s="427"/>
      <c r="K40" s="427"/>
      <c r="L40" s="427"/>
      <c r="M40" s="20"/>
      <c r="N40" s="20"/>
      <c r="O40" s="605"/>
      <c r="P40" s="284"/>
      <c r="Q40" s="403"/>
      <c r="R40" s="404"/>
      <c r="S40" s="300"/>
      <c r="T40" s="279"/>
      <c r="U40" s="271"/>
      <c r="V40" s="468" t="s">
        <v>469</v>
      </c>
      <c r="W40" s="271"/>
      <c r="X40" s="271"/>
      <c r="Y40" s="271"/>
      <c r="Z40" s="271"/>
      <c r="AA40" s="271"/>
      <c r="AB40" s="271"/>
      <c r="AC40" s="271"/>
      <c r="AD40" s="271"/>
      <c r="AE40" s="271"/>
      <c r="AF40" s="271"/>
      <c r="AG40" s="356"/>
      <c r="AH40" s="20"/>
    </row>
    <row r="41" spans="2:50" x14ac:dyDescent="0.3">
      <c r="B41" s="427"/>
      <c r="C41" s="427"/>
      <c r="D41" s="427"/>
      <c r="E41" s="427"/>
      <c r="F41" s="427"/>
      <c r="G41" s="427"/>
      <c r="H41" s="427"/>
      <c r="I41" s="427"/>
      <c r="J41" s="427"/>
      <c r="K41" s="427"/>
      <c r="L41" s="427"/>
      <c r="M41" s="20"/>
      <c r="N41" s="20"/>
      <c r="O41" s="605"/>
      <c r="P41" s="271"/>
      <c r="Q41" s="292"/>
      <c r="R41" s="305"/>
      <c r="S41" s="344"/>
      <c r="T41" s="279"/>
      <c r="U41" s="271"/>
      <c r="V41" s="408"/>
      <c r="W41" s="301"/>
      <c r="X41" s="301"/>
      <c r="Y41" s="301"/>
      <c r="Z41" s="301"/>
      <c r="AA41" s="301"/>
      <c r="AB41" s="301"/>
      <c r="AC41" s="301"/>
      <c r="AD41" s="301"/>
      <c r="AE41" s="398"/>
      <c r="AF41" s="398"/>
      <c r="AG41" s="356"/>
      <c r="AH41" s="20"/>
    </row>
    <row r="42" spans="2:50" x14ac:dyDescent="0.3">
      <c r="B42" s="427"/>
      <c r="C42" s="427"/>
      <c r="D42" s="427"/>
      <c r="E42" s="427"/>
      <c r="F42" s="427"/>
      <c r="G42" s="427"/>
      <c r="H42" s="427"/>
      <c r="I42" s="427"/>
      <c r="J42" s="427"/>
      <c r="K42" s="427"/>
      <c r="L42" s="427"/>
      <c r="M42" s="20"/>
      <c r="N42" s="20"/>
      <c r="O42" s="605"/>
      <c r="P42" s="271"/>
      <c r="Q42" s="292"/>
      <c r="R42" s="305"/>
      <c r="S42" s="344"/>
      <c r="T42" s="279"/>
      <c r="U42" s="271"/>
      <c r="V42" s="461"/>
      <c r="W42" s="461"/>
      <c r="X42" s="461"/>
      <c r="Y42" s="461"/>
      <c r="Z42" s="461"/>
      <c r="AA42" s="461"/>
      <c r="AB42" s="461"/>
      <c r="AC42" s="461"/>
      <c r="AD42" s="461"/>
      <c r="AE42" s="461"/>
      <c r="AF42" s="461"/>
      <c r="AG42" s="356"/>
      <c r="AH42" s="20"/>
    </row>
    <row r="43" spans="2:50" x14ac:dyDescent="0.3">
      <c r="B43" s="427"/>
      <c r="C43" s="427"/>
      <c r="D43" s="427"/>
      <c r="E43" s="427"/>
      <c r="F43" s="427"/>
      <c r="G43" s="427"/>
      <c r="H43" s="427"/>
      <c r="I43" s="427"/>
      <c r="J43" s="427"/>
      <c r="K43" s="427"/>
      <c r="L43" s="427"/>
      <c r="M43" s="20"/>
      <c r="N43" s="20"/>
      <c r="O43" s="605"/>
      <c r="P43" s="271"/>
      <c r="Q43" s="271"/>
      <c r="R43" s="299"/>
      <c r="S43" s="300"/>
      <c r="T43" s="279"/>
      <c r="U43" s="271"/>
      <c r="V43" s="461"/>
      <c r="W43" s="461"/>
      <c r="X43" s="461"/>
      <c r="Y43" s="461"/>
      <c r="Z43" s="461"/>
      <c r="AA43" s="461"/>
      <c r="AB43" s="461"/>
      <c r="AC43" s="461"/>
      <c r="AD43" s="461"/>
      <c r="AE43" s="461"/>
      <c r="AF43" s="461"/>
      <c r="AG43" s="356"/>
      <c r="AH43" s="20"/>
    </row>
    <row r="44" spans="2:50" x14ac:dyDescent="0.3">
      <c r="B44" s="427"/>
      <c r="C44" s="427"/>
      <c r="D44" s="427"/>
      <c r="E44" s="427"/>
      <c r="F44" s="427"/>
      <c r="G44" s="427"/>
      <c r="H44" s="427"/>
      <c r="I44" s="427"/>
      <c r="J44" s="427"/>
      <c r="K44" s="427"/>
      <c r="L44" s="427"/>
      <c r="M44" s="20"/>
      <c r="N44" s="20"/>
      <c r="O44" s="605"/>
      <c r="P44" s="271"/>
      <c r="Q44" s="284"/>
      <c r="R44" s="301"/>
      <c r="S44" s="301"/>
      <c r="T44" s="301"/>
      <c r="U44" s="301"/>
      <c r="V44" s="461"/>
      <c r="W44" s="461"/>
      <c r="X44" s="461"/>
      <c r="Y44" s="461"/>
      <c r="Z44" s="461"/>
      <c r="AA44" s="461"/>
      <c r="AB44" s="461"/>
      <c r="AC44" s="461"/>
      <c r="AD44" s="461"/>
      <c r="AE44" s="461"/>
      <c r="AF44" s="461"/>
      <c r="AG44" s="356"/>
      <c r="AH44" s="20"/>
    </row>
    <row r="45" spans="2:50" x14ac:dyDescent="0.3">
      <c r="B45" s="427"/>
      <c r="C45" s="427"/>
      <c r="D45" s="427"/>
      <c r="E45" s="427"/>
      <c r="F45" s="427"/>
      <c r="G45" s="427"/>
      <c r="H45" s="427"/>
      <c r="I45" s="427"/>
      <c r="J45" s="427"/>
      <c r="K45" s="427"/>
      <c r="L45" s="427"/>
      <c r="M45" s="20"/>
      <c r="N45" s="20"/>
      <c r="O45" s="605"/>
      <c r="P45" s="271"/>
      <c r="Q45" s="285"/>
      <c r="R45" s="408"/>
      <c r="S45" s="408"/>
      <c r="T45" s="408"/>
      <c r="U45" s="408"/>
      <c r="V45" s="408"/>
      <c r="W45" s="408"/>
      <c r="X45" s="408"/>
      <c r="Y45" s="408"/>
      <c r="Z45" s="408"/>
      <c r="AA45" s="341"/>
      <c r="AB45" s="341"/>
      <c r="AC45" s="341"/>
      <c r="AD45" s="341"/>
      <c r="AE45" s="398"/>
      <c r="AF45" s="398"/>
      <c r="AG45" s="356"/>
      <c r="AH45" s="20"/>
    </row>
    <row r="46" spans="2:50" x14ac:dyDescent="0.3">
      <c r="B46" s="427"/>
      <c r="C46" s="427"/>
      <c r="D46" s="427"/>
      <c r="E46" s="427"/>
      <c r="F46" s="427"/>
      <c r="G46" s="427"/>
      <c r="H46" s="427"/>
      <c r="I46" s="427"/>
      <c r="J46" s="427"/>
      <c r="K46" s="427"/>
      <c r="L46" s="427"/>
      <c r="M46" s="20"/>
      <c r="N46" s="20"/>
      <c r="O46" s="605"/>
      <c r="P46" s="271"/>
      <c r="Q46" s="292"/>
      <c r="R46" s="408"/>
      <c r="S46" s="408"/>
      <c r="T46" s="408"/>
      <c r="U46" s="408"/>
      <c r="V46" s="458"/>
      <c r="W46" s="458"/>
      <c r="X46" s="458"/>
      <c r="Y46" s="458"/>
      <c r="Z46" s="458"/>
      <c r="AA46" s="458"/>
      <c r="AB46" s="458"/>
      <c r="AC46" s="458"/>
      <c r="AD46" s="458"/>
      <c r="AE46" s="460"/>
      <c r="AF46" s="460"/>
      <c r="AG46" s="356"/>
      <c r="AH46" s="20"/>
      <c r="AT46" s="20"/>
      <c r="AU46" s="20"/>
      <c r="AV46" s="20"/>
      <c r="AW46" s="20"/>
    </row>
    <row r="47" spans="2:50" x14ac:dyDescent="0.3">
      <c r="B47" s="427"/>
      <c r="C47" s="427"/>
      <c r="D47" s="427"/>
      <c r="E47" s="427"/>
      <c r="F47" s="427"/>
      <c r="G47" s="427"/>
      <c r="H47" s="427"/>
      <c r="I47" s="427"/>
      <c r="J47" s="427"/>
      <c r="K47" s="427"/>
      <c r="L47" s="427"/>
      <c r="M47" s="20"/>
      <c r="N47" s="20"/>
      <c r="O47" s="619"/>
      <c r="P47" s="179" t="s">
        <v>481</v>
      </c>
      <c r="Q47" s="620"/>
      <c r="R47" s="621"/>
      <c r="S47" s="621"/>
      <c r="T47" s="621"/>
      <c r="U47" s="621"/>
      <c r="V47" s="179"/>
      <c r="W47" s="179"/>
      <c r="X47" s="179"/>
      <c r="Y47" s="179"/>
      <c r="Z47" s="179"/>
      <c r="AA47" s="179"/>
      <c r="AB47" s="179"/>
      <c r="AC47" s="179"/>
      <c r="AD47" s="621"/>
      <c r="AE47" s="622"/>
      <c r="AF47" s="622"/>
      <c r="AG47" s="180"/>
      <c r="AH47" s="20"/>
      <c r="AT47" s="20"/>
      <c r="AU47" s="20"/>
      <c r="AV47" s="20"/>
      <c r="AW47" s="20"/>
    </row>
    <row r="48" spans="2:50" x14ac:dyDescent="0.3">
      <c r="B48" s="427"/>
      <c r="C48" s="427"/>
      <c r="D48" s="427"/>
      <c r="E48" s="427"/>
      <c r="F48" s="427"/>
      <c r="G48" s="427"/>
      <c r="H48" s="427"/>
      <c r="I48" s="427"/>
      <c r="J48" s="427"/>
      <c r="K48" s="427"/>
      <c r="L48" s="427"/>
      <c r="M48" s="20"/>
      <c r="N48" s="20"/>
      <c r="O48" s="11"/>
      <c r="P48" s="11"/>
      <c r="Q48" s="32"/>
      <c r="R48" s="42"/>
      <c r="S48" s="42"/>
      <c r="V48" s="18"/>
      <c r="W48" s="42"/>
      <c r="X48" s="42"/>
      <c r="Y48" s="42"/>
      <c r="Z48" s="42"/>
      <c r="AA48" s="42"/>
      <c r="AB48" s="42"/>
      <c r="AC48" s="42"/>
      <c r="AD48" s="42"/>
      <c r="AE48" s="11"/>
      <c r="AF48" s="11"/>
      <c r="AG48" s="20"/>
      <c r="AH48" s="20"/>
      <c r="AT48" s="20"/>
      <c r="AU48" s="20"/>
      <c r="AV48" s="20"/>
      <c r="AW48" s="20"/>
      <c r="AX48" s="20"/>
    </row>
    <row r="49" spans="2:50" x14ac:dyDescent="0.3">
      <c r="B49" s="427"/>
      <c r="C49" s="427"/>
      <c r="D49" s="427"/>
      <c r="E49" s="427"/>
      <c r="F49" s="427"/>
      <c r="G49" s="427"/>
      <c r="H49" s="427"/>
      <c r="I49" s="427"/>
      <c r="J49" s="427"/>
      <c r="K49" s="427"/>
      <c r="L49" s="427"/>
      <c r="M49" s="20"/>
      <c r="N49" s="20"/>
      <c r="O49" s="11"/>
      <c r="P49" s="11"/>
      <c r="Q49" s="11"/>
      <c r="R49" s="18"/>
      <c r="S49" s="18"/>
      <c r="T49" s="18"/>
      <c r="U49" s="18"/>
      <c r="V49" s="19"/>
      <c r="W49" s="18"/>
      <c r="X49" s="18"/>
      <c r="Y49" s="18"/>
      <c r="Z49" s="18"/>
      <c r="AA49" s="37"/>
      <c r="AB49" s="37"/>
      <c r="AC49" s="37"/>
      <c r="AD49" s="11"/>
      <c r="AE49" s="11"/>
      <c r="AF49" s="11"/>
      <c r="AG49" s="20"/>
      <c r="AH49" s="20"/>
      <c r="AT49" s="20"/>
      <c r="AU49" s="20"/>
      <c r="AV49" s="20"/>
      <c r="AW49" s="20"/>
      <c r="AX49" s="20"/>
    </row>
    <row r="50" spans="2:50" x14ac:dyDescent="0.3">
      <c r="B50" s="427"/>
      <c r="C50" s="427"/>
      <c r="D50" s="427"/>
      <c r="E50" s="427"/>
      <c r="F50" s="427"/>
      <c r="G50" s="427"/>
      <c r="H50" s="427"/>
      <c r="I50" s="427"/>
      <c r="J50" s="427"/>
      <c r="K50" s="427"/>
      <c r="L50" s="427"/>
      <c r="M50" s="20"/>
      <c r="N50" s="20"/>
      <c r="O50" s="11"/>
      <c r="P50" s="11"/>
      <c r="Q50" s="32"/>
      <c r="R50" s="19"/>
      <c r="S50" s="19"/>
      <c r="T50" s="19"/>
      <c r="U50" s="19"/>
      <c r="V50" s="42"/>
      <c r="W50" s="19"/>
      <c r="X50" s="19"/>
      <c r="Y50" s="19"/>
      <c r="Z50" s="19"/>
      <c r="AA50" s="19"/>
      <c r="AB50" s="19"/>
      <c r="AC50" s="19"/>
      <c r="AD50" s="14"/>
      <c r="AE50" s="11"/>
      <c r="AF50" s="11"/>
      <c r="AG50" s="20"/>
      <c r="AH50" s="20"/>
      <c r="AT50" s="20"/>
      <c r="AU50" s="20"/>
      <c r="AV50" s="20"/>
      <c r="AW50" s="20"/>
      <c r="AX50" s="20"/>
    </row>
    <row r="51" spans="2:50" x14ac:dyDescent="0.3">
      <c r="B51" s="427"/>
      <c r="C51" s="427"/>
      <c r="D51" s="427"/>
      <c r="E51" s="427"/>
      <c r="F51" s="427"/>
      <c r="G51" s="427"/>
      <c r="H51" s="427"/>
      <c r="I51" s="427"/>
      <c r="J51" s="427"/>
      <c r="K51" s="427"/>
      <c r="L51" s="427"/>
      <c r="M51" s="20"/>
      <c r="N51" s="20"/>
      <c r="O51" s="11"/>
      <c r="P51" s="11"/>
      <c r="Q51" s="32"/>
      <c r="R51" s="42"/>
      <c r="S51" s="42"/>
      <c r="T51" s="42"/>
      <c r="U51" s="42"/>
      <c r="V51" s="13"/>
      <c r="W51" s="42"/>
      <c r="X51" s="42"/>
      <c r="Y51" s="42"/>
      <c r="Z51" s="42"/>
      <c r="AA51" s="42"/>
      <c r="AB51" s="42"/>
      <c r="AC51" s="42"/>
      <c r="AD51" s="14"/>
      <c r="AE51" s="11"/>
      <c r="AF51" s="11"/>
      <c r="AG51" s="20"/>
      <c r="AH51" s="20"/>
      <c r="AT51" s="20"/>
      <c r="AU51" s="20"/>
      <c r="AV51" s="20"/>
      <c r="AW51" s="20"/>
      <c r="AX51" s="20"/>
    </row>
    <row r="52" spans="2:50" x14ac:dyDescent="0.3">
      <c r="B52" s="427"/>
      <c r="C52" s="427"/>
      <c r="D52" s="427"/>
      <c r="E52" s="427"/>
      <c r="F52" s="427"/>
      <c r="G52" s="427"/>
      <c r="H52" s="427"/>
      <c r="I52" s="427"/>
      <c r="J52" s="427"/>
      <c r="K52" s="427"/>
      <c r="L52" s="427"/>
      <c r="M52" s="20"/>
      <c r="N52" s="20"/>
      <c r="O52" s="11"/>
      <c r="P52" s="11"/>
      <c r="Q52" s="32"/>
      <c r="R52" s="13"/>
      <c r="S52" s="13"/>
      <c r="T52" s="13"/>
      <c r="U52" s="13"/>
      <c r="V52" s="13"/>
      <c r="W52" s="13"/>
      <c r="X52" s="13"/>
      <c r="Y52" s="13"/>
      <c r="Z52" s="13"/>
      <c r="AA52" s="13"/>
      <c r="AB52" s="13"/>
      <c r="AC52" s="13"/>
      <c r="AD52" s="13"/>
      <c r="AE52" s="11"/>
      <c r="AF52" s="11"/>
      <c r="AG52" s="20"/>
      <c r="AH52" s="20"/>
      <c r="AT52" s="20"/>
      <c r="AU52" s="20"/>
      <c r="AV52" s="20"/>
      <c r="AW52" s="20"/>
      <c r="AX52" s="20"/>
    </row>
    <row r="53" spans="2:50" x14ac:dyDescent="0.3">
      <c r="B53" s="427"/>
      <c r="C53" s="427"/>
      <c r="D53" s="427"/>
      <c r="E53" s="427"/>
      <c r="F53" s="427"/>
      <c r="G53" s="427"/>
      <c r="H53" s="427"/>
      <c r="I53" s="427"/>
      <c r="J53" s="427"/>
      <c r="K53" s="427"/>
      <c r="L53" s="427"/>
      <c r="M53" s="20"/>
      <c r="N53" s="20"/>
      <c r="O53" s="11"/>
      <c r="P53" s="11"/>
      <c r="Q53" s="32"/>
      <c r="R53" s="13"/>
      <c r="S53" s="13"/>
      <c r="T53" s="13"/>
      <c r="U53" s="13"/>
      <c r="V53" s="43"/>
      <c r="W53" s="13"/>
      <c r="X53" s="13"/>
      <c r="Y53" s="13"/>
      <c r="Z53" s="13"/>
      <c r="AA53" s="13"/>
      <c r="AB53" s="13"/>
      <c r="AC53" s="13"/>
      <c r="AD53" s="13"/>
      <c r="AE53" s="11"/>
      <c r="AF53" s="11"/>
      <c r="AG53" s="20"/>
      <c r="AH53" s="20"/>
      <c r="AT53" s="20"/>
      <c r="AU53" s="20"/>
      <c r="AV53" s="20"/>
      <c r="AW53" s="20"/>
      <c r="AX53" s="20"/>
    </row>
    <row r="54" spans="2:50" x14ac:dyDescent="0.3">
      <c r="B54" s="427"/>
      <c r="C54" s="427"/>
      <c r="D54" s="427"/>
      <c r="E54" s="427"/>
      <c r="F54" s="427"/>
      <c r="G54" s="427"/>
      <c r="H54" s="427"/>
      <c r="I54" s="427"/>
      <c r="J54" s="427"/>
      <c r="K54" s="427"/>
      <c r="L54" s="427"/>
      <c r="M54" s="20"/>
      <c r="N54" s="20"/>
      <c r="O54" s="11"/>
      <c r="P54" s="11"/>
      <c r="Q54" s="32"/>
      <c r="R54" s="43"/>
      <c r="S54" s="43"/>
      <c r="T54" s="43"/>
      <c r="U54" s="43"/>
      <c r="V54" s="13"/>
      <c r="W54" s="43"/>
      <c r="X54" s="43"/>
      <c r="Y54" s="43"/>
      <c r="Z54" s="43"/>
      <c r="AA54" s="43"/>
      <c r="AB54" s="43"/>
      <c r="AC54" s="43"/>
      <c r="AD54" s="43"/>
      <c r="AE54" s="11"/>
      <c r="AF54" s="11"/>
      <c r="AG54" s="20"/>
      <c r="AH54" s="20"/>
      <c r="AT54" s="20"/>
      <c r="AU54" s="20"/>
      <c r="AV54" s="20"/>
      <c r="AW54" s="20"/>
      <c r="AX54" s="20"/>
    </row>
    <row r="55" spans="2:50" x14ac:dyDescent="0.3">
      <c r="B55" s="427"/>
      <c r="C55" s="427"/>
      <c r="D55" s="427"/>
      <c r="E55" s="427"/>
      <c r="F55" s="427"/>
      <c r="G55" s="427"/>
      <c r="H55" s="427"/>
      <c r="I55" s="427"/>
      <c r="J55" s="427"/>
      <c r="K55" s="427"/>
      <c r="L55" s="427"/>
      <c r="M55" s="20"/>
      <c r="N55" s="20"/>
      <c r="O55" s="11"/>
      <c r="P55" s="23"/>
      <c r="Q55" s="13"/>
      <c r="R55" s="13"/>
      <c r="S55" s="13"/>
      <c r="T55" s="13"/>
      <c r="U55" s="13"/>
      <c r="V55" s="20"/>
      <c r="W55" s="13"/>
      <c r="X55" s="13"/>
      <c r="Y55" s="13"/>
      <c r="Z55" s="13"/>
      <c r="AA55" s="11"/>
      <c r="AB55" s="11"/>
      <c r="AC55" s="11"/>
      <c r="AD55" s="11"/>
      <c r="AE55" s="11"/>
      <c r="AF55" s="11"/>
      <c r="AG55" s="20"/>
      <c r="AH55" s="20"/>
      <c r="AI55" s="20"/>
      <c r="AJ55" s="20"/>
      <c r="AK55" s="20"/>
      <c r="AL55" s="20"/>
      <c r="AM55" s="20"/>
      <c r="AN55" s="20"/>
      <c r="AO55" s="20"/>
      <c r="AP55" s="20"/>
      <c r="AQ55" s="20"/>
      <c r="AR55" s="20"/>
      <c r="AS55" s="20"/>
      <c r="AT55" s="20"/>
      <c r="AU55" s="20"/>
      <c r="AV55" s="20"/>
      <c r="AW55" s="20"/>
      <c r="AX55" s="20"/>
    </row>
    <row r="56" spans="2:50" x14ac:dyDescent="0.3">
      <c r="B56" s="427"/>
      <c r="C56" s="427"/>
      <c r="D56" s="427"/>
      <c r="E56" s="427"/>
      <c r="F56" s="427"/>
      <c r="G56" s="427"/>
      <c r="H56" s="427"/>
      <c r="I56" s="427"/>
      <c r="J56" s="427"/>
      <c r="K56" s="427"/>
      <c r="L56" s="427"/>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row>
    <row r="57" spans="2:50" x14ac:dyDescent="0.3">
      <c r="B57" s="427"/>
      <c r="C57" s="427"/>
      <c r="D57" s="427"/>
      <c r="E57" s="427"/>
      <c r="F57" s="427"/>
      <c r="G57" s="427"/>
      <c r="H57" s="427"/>
      <c r="I57" s="427"/>
      <c r="J57" s="427"/>
      <c r="K57" s="427"/>
      <c r="L57" s="427"/>
      <c r="M57" s="20"/>
      <c r="N57" s="20"/>
      <c r="O57" s="20"/>
      <c r="P57" s="20"/>
      <c r="Q57" s="20"/>
      <c r="R57" s="20"/>
      <c r="S57" s="20"/>
      <c r="T57" s="20"/>
      <c r="U57" s="20"/>
      <c r="V57" s="24"/>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row>
    <row r="58" spans="2:50" x14ac:dyDescent="0.3">
      <c r="B58" s="427"/>
      <c r="C58" s="427"/>
      <c r="D58" s="427"/>
      <c r="E58" s="427"/>
      <c r="F58" s="427"/>
      <c r="G58" s="427"/>
      <c r="H58" s="427"/>
      <c r="I58" s="427"/>
      <c r="J58" s="427"/>
      <c r="K58" s="427"/>
      <c r="L58" s="427"/>
      <c r="M58" s="20"/>
      <c r="N58" s="20"/>
      <c r="O58" s="21"/>
      <c r="P58" s="22"/>
      <c r="Q58" s="11"/>
      <c r="R58" s="11"/>
      <c r="S58" s="23"/>
      <c r="T58" s="24"/>
      <c r="U58" s="24"/>
      <c r="V58" s="24"/>
      <c r="W58" s="11"/>
      <c r="X58" s="25"/>
      <c r="Y58" s="12"/>
      <c r="Z58" s="12"/>
      <c r="AA58" s="26"/>
      <c r="AB58" s="11"/>
      <c r="AC58" s="11"/>
      <c r="AD58" s="11"/>
      <c r="AE58" s="11"/>
      <c r="AF58" s="11"/>
      <c r="AG58" s="20"/>
      <c r="AH58" s="20"/>
      <c r="AI58" s="20"/>
      <c r="AJ58" s="20"/>
      <c r="AK58" s="20"/>
      <c r="AL58" s="20"/>
      <c r="AM58" s="20"/>
      <c r="AN58" s="20"/>
      <c r="AO58" s="20"/>
      <c r="AP58" s="20"/>
      <c r="AQ58" s="20"/>
      <c r="AR58" s="20"/>
      <c r="AS58" s="20"/>
      <c r="AT58" s="20"/>
      <c r="AU58" s="20"/>
      <c r="AV58" s="20"/>
      <c r="AW58" s="20"/>
      <c r="AX58" s="20"/>
    </row>
    <row r="59" spans="2:50" x14ac:dyDescent="0.3">
      <c r="B59" s="427"/>
      <c r="C59" s="427"/>
      <c r="D59" s="427"/>
      <c r="E59" s="427"/>
      <c r="F59" s="427"/>
      <c r="G59" s="427"/>
      <c r="H59" s="427"/>
      <c r="I59" s="427"/>
      <c r="J59" s="427"/>
      <c r="K59" s="427"/>
      <c r="L59" s="427"/>
      <c r="M59" s="20"/>
      <c r="N59" s="20"/>
      <c r="O59" s="21"/>
      <c r="P59" s="22"/>
      <c r="Q59" s="11"/>
      <c r="R59" s="11"/>
      <c r="S59" s="23"/>
      <c r="T59" s="24"/>
      <c r="U59" s="24"/>
      <c r="V59" s="20"/>
      <c r="W59" s="11"/>
      <c r="X59" s="25"/>
      <c r="Y59" s="12"/>
      <c r="Z59" s="12"/>
      <c r="AA59" s="26"/>
      <c r="AB59" s="11"/>
      <c r="AC59" s="11"/>
      <c r="AD59" s="11"/>
      <c r="AE59" s="11"/>
      <c r="AF59" s="11"/>
      <c r="AG59" s="20"/>
      <c r="AH59" s="20"/>
      <c r="AI59" s="20"/>
      <c r="AJ59" s="20"/>
      <c r="AK59" s="20"/>
      <c r="AL59" s="20"/>
      <c r="AM59" s="20"/>
      <c r="AN59" s="20"/>
      <c r="AO59" s="20"/>
      <c r="AP59" s="20"/>
      <c r="AQ59" s="20"/>
      <c r="AR59" s="20"/>
      <c r="AS59" s="20"/>
      <c r="AT59" s="20"/>
      <c r="AU59" s="20"/>
      <c r="AV59" s="20"/>
      <c r="AW59" s="20"/>
      <c r="AX59" s="20"/>
    </row>
    <row r="60" spans="2:50" x14ac:dyDescent="0.3">
      <c r="B60" s="427"/>
      <c r="C60" s="427"/>
      <c r="D60" s="427"/>
      <c r="E60" s="427"/>
      <c r="F60" s="427"/>
      <c r="G60" s="427"/>
      <c r="H60" s="427"/>
      <c r="I60" s="427"/>
      <c r="J60" s="427"/>
      <c r="K60" s="427"/>
      <c r="L60" s="427"/>
      <c r="M60" s="20"/>
      <c r="N60" s="20"/>
      <c r="O60" s="11"/>
      <c r="P60" s="11"/>
      <c r="Q60" s="27"/>
      <c r="R60" s="28"/>
      <c r="S60" s="23"/>
      <c r="T60" s="24"/>
      <c r="U60" s="24"/>
      <c r="V60" s="11"/>
      <c r="W60" s="29"/>
      <c r="X60" s="10"/>
      <c r="Y60" s="11"/>
      <c r="Z60" s="11"/>
      <c r="AA60" s="12"/>
      <c r="AB60" s="11"/>
      <c r="AC60" s="11"/>
      <c r="AD60" s="11"/>
      <c r="AE60" s="30"/>
      <c r="AF60" s="30"/>
      <c r="AG60" s="20"/>
      <c r="AH60" s="20"/>
      <c r="AI60" s="20"/>
      <c r="AJ60" s="20"/>
      <c r="AK60" s="20"/>
      <c r="AL60" s="20"/>
      <c r="AM60" s="20"/>
      <c r="AN60" s="20"/>
      <c r="AO60" s="20"/>
      <c r="AP60" s="20"/>
      <c r="AQ60" s="20"/>
      <c r="AR60" s="20"/>
      <c r="AS60" s="20"/>
      <c r="AT60" s="20"/>
      <c r="AU60" s="20"/>
      <c r="AV60" s="20"/>
      <c r="AW60" s="20"/>
      <c r="AX60" s="20"/>
    </row>
    <row r="61" spans="2:50" x14ac:dyDescent="0.3">
      <c r="B61" s="427"/>
      <c r="C61" s="427"/>
      <c r="D61" s="427"/>
      <c r="E61" s="427"/>
      <c r="F61" s="427"/>
      <c r="G61" s="427"/>
      <c r="H61" s="427"/>
      <c r="I61" s="427"/>
      <c r="J61" s="427"/>
      <c r="K61" s="427"/>
      <c r="L61" s="427"/>
      <c r="M61" s="20"/>
      <c r="N61" s="20"/>
      <c r="O61" s="11"/>
      <c r="P61" s="31"/>
      <c r="Q61" s="13"/>
      <c r="R61" s="20"/>
      <c r="S61" s="23"/>
      <c r="T61" s="20"/>
      <c r="U61" s="24"/>
      <c r="V61" s="24"/>
      <c r="W61" s="11"/>
      <c r="X61" s="11"/>
      <c r="Y61" s="11"/>
      <c r="Z61" s="11"/>
      <c r="AA61" s="11"/>
      <c r="AB61" s="11"/>
      <c r="AC61" s="11"/>
      <c r="AD61" s="23"/>
      <c r="AE61" s="14"/>
      <c r="AF61" s="14"/>
      <c r="AG61" s="20"/>
      <c r="AH61" s="20"/>
      <c r="AI61" s="20"/>
      <c r="AJ61" s="20"/>
      <c r="AK61" s="20"/>
      <c r="AL61" s="20"/>
      <c r="AM61" s="20"/>
      <c r="AN61" s="20"/>
      <c r="AO61" s="20"/>
      <c r="AP61" s="20"/>
      <c r="AQ61" s="20"/>
      <c r="AR61" s="20"/>
      <c r="AS61" s="20"/>
      <c r="AT61" s="20"/>
      <c r="AU61" s="20"/>
      <c r="AV61" s="20"/>
      <c r="AW61" s="20"/>
      <c r="AX61" s="20"/>
    </row>
    <row r="62" spans="2:50" x14ac:dyDescent="0.3">
      <c r="B62" s="427"/>
      <c r="C62" s="427"/>
      <c r="D62" s="427"/>
      <c r="E62" s="427"/>
      <c r="F62" s="427"/>
      <c r="G62" s="427"/>
      <c r="H62" s="427"/>
      <c r="I62" s="427"/>
      <c r="J62" s="427"/>
      <c r="K62" s="427"/>
      <c r="L62" s="427"/>
      <c r="M62" s="20"/>
      <c r="N62" s="20"/>
      <c r="O62" s="11"/>
      <c r="P62" s="31"/>
      <c r="Q62" s="13"/>
      <c r="R62" s="20"/>
      <c r="S62" s="11"/>
      <c r="T62" s="20"/>
      <c r="U62" s="11"/>
      <c r="V62" s="11"/>
      <c r="W62" s="11"/>
      <c r="X62" s="30"/>
      <c r="Y62" s="11"/>
      <c r="Z62" s="11"/>
      <c r="AA62" s="11"/>
      <c r="AB62" s="11"/>
      <c r="AC62" s="11"/>
      <c r="AD62" s="32"/>
      <c r="AE62" s="14"/>
      <c r="AF62" s="14"/>
      <c r="AG62" s="20"/>
      <c r="AH62" s="20"/>
      <c r="AI62" s="20"/>
      <c r="AJ62" s="20"/>
      <c r="AK62" s="20"/>
      <c r="AL62" s="20"/>
      <c r="AM62" s="20"/>
      <c r="AN62" s="20"/>
      <c r="AO62" s="20"/>
      <c r="AP62" s="20"/>
      <c r="AQ62" s="20"/>
      <c r="AR62" s="20"/>
      <c r="AS62" s="20"/>
      <c r="AT62" s="20"/>
      <c r="AU62" s="20"/>
      <c r="AV62" s="20"/>
      <c r="AW62" s="20"/>
      <c r="AX62" s="20"/>
    </row>
    <row r="63" spans="2:50" x14ac:dyDescent="0.3">
      <c r="B63" s="427"/>
      <c r="C63" s="427"/>
      <c r="D63" s="427"/>
      <c r="E63" s="427"/>
      <c r="F63" s="427"/>
      <c r="G63" s="427"/>
      <c r="H63" s="427"/>
      <c r="I63" s="427"/>
      <c r="J63" s="427"/>
      <c r="K63" s="427"/>
      <c r="L63" s="427"/>
      <c r="M63" s="20"/>
      <c r="N63" s="20"/>
      <c r="O63" s="11"/>
      <c r="P63" s="33"/>
      <c r="Q63" s="13"/>
      <c r="R63" s="11"/>
      <c r="S63" s="11"/>
      <c r="T63" s="20"/>
      <c r="U63" s="11"/>
      <c r="V63" s="11"/>
      <c r="W63" s="32"/>
      <c r="X63" s="14"/>
      <c r="Y63" s="11"/>
      <c r="Z63" s="11"/>
      <c r="AA63" s="11"/>
      <c r="AB63" s="11"/>
      <c r="AC63" s="11"/>
      <c r="AD63" s="32"/>
      <c r="AE63" s="34"/>
      <c r="AF63" s="34"/>
      <c r="AG63" s="20"/>
      <c r="AH63" s="20"/>
      <c r="AI63" s="20"/>
      <c r="AJ63" s="20"/>
      <c r="AK63" s="20"/>
      <c r="AL63" s="20"/>
      <c r="AM63" s="20"/>
      <c r="AN63" s="20"/>
      <c r="AO63" s="20"/>
      <c r="AP63" s="20"/>
      <c r="AQ63" s="20"/>
      <c r="AR63" s="20"/>
      <c r="AS63" s="20"/>
      <c r="AT63" s="20"/>
      <c r="AU63" s="20"/>
      <c r="AV63" s="20"/>
      <c r="AW63" s="20"/>
      <c r="AX63" s="20"/>
    </row>
    <row r="64" spans="2:50" x14ac:dyDescent="0.3">
      <c r="B64" s="427"/>
      <c r="C64" s="427"/>
      <c r="D64" s="427"/>
      <c r="E64" s="427"/>
      <c r="F64" s="427"/>
      <c r="G64" s="427"/>
      <c r="H64" s="427"/>
      <c r="I64" s="427"/>
      <c r="J64" s="427"/>
      <c r="K64" s="427"/>
      <c r="L64" s="427"/>
      <c r="M64" s="20"/>
      <c r="N64" s="20"/>
      <c r="O64" s="11"/>
      <c r="P64" s="11"/>
      <c r="Q64" s="11"/>
      <c r="R64" s="35"/>
      <c r="S64" s="11"/>
      <c r="T64" s="20"/>
      <c r="U64" s="11"/>
      <c r="V64" s="11"/>
      <c r="W64" s="32"/>
      <c r="X64" s="36"/>
      <c r="Y64" s="11"/>
      <c r="Z64" s="11"/>
      <c r="AA64" s="11"/>
      <c r="AB64" s="11"/>
      <c r="AC64" s="11"/>
      <c r="AD64" s="20"/>
      <c r="AE64" s="20"/>
      <c r="AF64" s="20"/>
      <c r="AG64" s="20"/>
      <c r="AH64" s="20"/>
      <c r="AI64" s="20"/>
      <c r="AJ64" s="20"/>
      <c r="AK64" s="20"/>
      <c r="AL64" s="20"/>
      <c r="AM64" s="20"/>
      <c r="AN64" s="20"/>
      <c r="AO64" s="20"/>
      <c r="AP64" s="20"/>
      <c r="AQ64" s="20"/>
      <c r="AR64" s="20"/>
      <c r="AS64" s="20"/>
      <c r="AT64" s="20"/>
      <c r="AU64" s="20"/>
      <c r="AV64" s="20"/>
      <c r="AW64" s="20"/>
      <c r="AX64" s="20"/>
    </row>
    <row r="65" spans="2:50" x14ac:dyDescent="0.3">
      <c r="B65" s="427"/>
      <c r="C65" s="427"/>
      <c r="D65" s="427"/>
      <c r="E65" s="427"/>
      <c r="F65" s="427"/>
      <c r="G65" s="427"/>
      <c r="H65" s="427"/>
      <c r="I65" s="427"/>
      <c r="J65" s="427"/>
      <c r="K65" s="427"/>
      <c r="L65" s="427"/>
      <c r="M65" s="20"/>
      <c r="N65" s="20"/>
      <c r="O65" s="11"/>
      <c r="P65" s="11"/>
      <c r="Q65" s="14"/>
      <c r="R65" s="14"/>
      <c r="S65" s="11"/>
      <c r="T65" s="20"/>
      <c r="U65" s="11"/>
      <c r="V65" s="11"/>
      <c r="W65" s="23"/>
      <c r="X65" s="15"/>
      <c r="Y65" s="11"/>
      <c r="Z65" s="11"/>
      <c r="AA65" s="11"/>
      <c r="AB65" s="11"/>
      <c r="AC65" s="11"/>
      <c r="AD65" s="20"/>
      <c r="AE65" s="30"/>
      <c r="AF65" s="30"/>
      <c r="AG65" s="20"/>
      <c r="AH65" s="20"/>
      <c r="AI65" s="20"/>
      <c r="AJ65" s="20"/>
      <c r="AK65" s="20"/>
      <c r="AL65" s="20"/>
      <c r="AM65" s="20"/>
      <c r="AN65" s="20"/>
      <c r="AO65" s="20"/>
      <c r="AP65" s="20"/>
      <c r="AQ65" s="20"/>
      <c r="AR65" s="20"/>
      <c r="AS65" s="20"/>
      <c r="AT65" s="20"/>
      <c r="AU65" s="20"/>
      <c r="AV65" s="20"/>
      <c r="AW65" s="20"/>
      <c r="AX65" s="20"/>
    </row>
    <row r="66" spans="2:50" x14ac:dyDescent="0.3">
      <c r="B66" s="427"/>
      <c r="C66" s="427"/>
      <c r="D66" s="427"/>
      <c r="E66" s="427"/>
      <c r="F66" s="427"/>
      <c r="G66" s="427"/>
      <c r="H66" s="427"/>
      <c r="I66" s="427"/>
      <c r="J66" s="427"/>
      <c r="K66" s="427"/>
      <c r="L66" s="427"/>
      <c r="M66" s="20"/>
      <c r="N66" s="20"/>
      <c r="O66" s="11"/>
      <c r="P66" s="29"/>
      <c r="Q66" s="16"/>
      <c r="R66" s="17"/>
      <c r="S66" s="11"/>
      <c r="T66" s="20"/>
      <c r="U66" s="11"/>
      <c r="V66" s="11"/>
      <c r="W66" s="32"/>
      <c r="X66" s="36"/>
      <c r="Y66" s="11"/>
      <c r="Z66" s="11"/>
      <c r="AA66" s="11"/>
      <c r="AB66" s="11"/>
      <c r="AC66" s="11"/>
      <c r="AD66" s="23"/>
      <c r="AE66" s="18"/>
      <c r="AF66" s="18"/>
      <c r="AG66" s="20"/>
      <c r="AH66" s="20"/>
      <c r="AI66" s="20"/>
      <c r="AJ66" s="20"/>
      <c r="AK66" s="20"/>
      <c r="AL66" s="20"/>
      <c r="AM66" s="20"/>
      <c r="AN66" s="20"/>
      <c r="AO66" s="20"/>
      <c r="AP66" s="20"/>
      <c r="AQ66" s="20"/>
      <c r="AR66" s="20"/>
      <c r="AS66" s="20"/>
      <c r="AT66" s="20"/>
      <c r="AU66" s="20"/>
      <c r="AV66" s="20"/>
      <c r="AW66" s="20"/>
      <c r="AX66" s="20"/>
    </row>
    <row r="67" spans="2:50" x14ac:dyDescent="0.3">
      <c r="B67" s="427"/>
      <c r="C67" s="427"/>
      <c r="D67" s="427"/>
      <c r="E67" s="427"/>
      <c r="F67" s="427"/>
      <c r="G67" s="427"/>
      <c r="H67" s="427"/>
      <c r="I67" s="427"/>
      <c r="J67" s="427"/>
      <c r="K67" s="427"/>
      <c r="L67" s="427"/>
      <c r="M67" s="20"/>
      <c r="N67" s="20"/>
      <c r="O67" s="11"/>
      <c r="P67" s="29"/>
      <c r="Q67" s="16"/>
      <c r="R67" s="17"/>
      <c r="S67" s="36"/>
      <c r="T67" s="20"/>
      <c r="U67" s="11"/>
      <c r="V67" s="11"/>
      <c r="W67" s="32"/>
      <c r="X67" s="36"/>
      <c r="Y67" s="11"/>
      <c r="Z67" s="11"/>
      <c r="AA67" s="11"/>
      <c r="AB67" s="11"/>
      <c r="AC67" s="11"/>
      <c r="AD67" s="23"/>
      <c r="AE67" s="13"/>
      <c r="AF67" s="13"/>
      <c r="AG67" s="20"/>
      <c r="AH67" s="20"/>
      <c r="AI67" s="20"/>
      <c r="AJ67" s="20"/>
      <c r="AK67" s="20"/>
      <c r="AL67" s="20"/>
      <c r="AM67" s="20"/>
      <c r="AN67" s="20"/>
      <c r="AO67" s="20"/>
      <c r="AP67" s="20"/>
      <c r="AQ67" s="20"/>
      <c r="AR67" s="20"/>
      <c r="AS67" s="20"/>
      <c r="AT67" s="20"/>
      <c r="AU67" s="20"/>
      <c r="AV67" s="20"/>
      <c r="AW67" s="20"/>
      <c r="AX67" s="20"/>
    </row>
    <row r="68" spans="2:50" x14ac:dyDescent="0.3">
      <c r="B68" s="427"/>
      <c r="C68" s="427"/>
      <c r="D68" s="427"/>
      <c r="E68" s="427"/>
      <c r="F68" s="427"/>
      <c r="G68" s="427"/>
      <c r="H68" s="427"/>
      <c r="I68" s="427"/>
      <c r="J68" s="427"/>
      <c r="K68" s="427"/>
      <c r="L68" s="427"/>
      <c r="M68" s="20"/>
      <c r="N68" s="20"/>
      <c r="O68" s="11"/>
      <c r="P68" s="11"/>
      <c r="Q68" s="32"/>
      <c r="R68" s="14"/>
      <c r="S68" s="38"/>
      <c r="T68" s="20"/>
      <c r="U68" s="11"/>
      <c r="V68" s="11"/>
      <c r="W68" s="11"/>
      <c r="X68" s="11"/>
      <c r="Y68" s="11"/>
      <c r="Z68" s="11"/>
      <c r="AA68" s="11"/>
      <c r="AB68" s="11"/>
      <c r="AC68" s="11"/>
      <c r="AD68" s="23"/>
      <c r="AE68" s="13"/>
      <c r="AF68" s="13"/>
      <c r="AG68" s="20"/>
      <c r="AH68" s="20"/>
      <c r="AI68" s="20"/>
      <c r="AJ68" s="20"/>
      <c r="AK68" s="20"/>
      <c r="AL68" s="20"/>
      <c r="AM68" s="20"/>
      <c r="AN68" s="20"/>
      <c r="AO68" s="20"/>
      <c r="AP68" s="20"/>
      <c r="AQ68" s="20"/>
      <c r="AR68" s="20"/>
      <c r="AS68" s="20"/>
      <c r="AT68" s="20"/>
      <c r="AU68" s="20"/>
      <c r="AV68" s="20"/>
      <c r="AW68" s="20"/>
      <c r="AX68" s="20"/>
    </row>
    <row r="69" spans="2:50" x14ac:dyDescent="0.3">
      <c r="B69" s="427"/>
      <c r="C69" s="427"/>
      <c r="D69" s="427"/>
      <c r="E69" s="427"/>
      <c r="F69" s="427"/>
      <c r="G69" s="427"/>
      <c r="H69" s="427"/>
      <c r="I69" s="427"/>
      <c r="J69" s="427"/>
      <c r="K69" s="427"/>
      <c r="L69" s="427"/>
      <c r="M69" s="20"/>
      <c r="N69" s="20"/>
      <c r="O69" s="11"/>
      <c r="P69" s="11"/>
      <c r="Q69" s="32"/>
      <c r="R69" s="14"/>
      <c r="S69" s="38"/>
      <c r="T69" s="20"/>
      <c r="U69" s="11"/>
      <c r="V69" s="11"/>
      <c r="W69" s="11"/>
      <c r="X69" s="11"/>
      <c r="Y69" s="11"/>
      <c r="Z69" s="11"/>
      <c r="AA69" s="11"/>
      <c r="AB69" s="11"/>
      <c r="AC69" s="11"/>
      <c r="AD69" s="23"/>
      <c r="AE69" s="13"/>
      <c r="AF69" s="13"/>
      <c r="AG69" s="20"/>
      <c r="AH69" s="20"/>
      <c r="AI69" s="20"/>
      <c r="AJ69" s="20"/>
      <c r="AK69" s="20"/>
      <c r="AL69" s="20"/>
      <c r="AM69" s="20"/>
      <c r="AN69" s="20"/>
      <c r="AO69" s="20"/>
      <c r="AP69" s="20"/>
      <c r="AQ69" s="20"/>
      <c r="AR69" s="20"/>
      <c r="AS69" s="20"/>
      <c r="AT69" s="20"/>
      <c r="AU69" s="20"/>
      <c r="AV69" s="20"/>
      <c r="AW69" s="20"/>
      <c r="AX69" s="20"/>
    </row>
    <row r="70" spans="2:50" x14ac:dyDescent="0.3">
      <c r="B70" s="427"/>
      <c r="C70" s="427"/>
      <c r="D70" s="427"/>
      <c r="E70" s="427"/>
      <c r="F70" s="427"/>
      <c r="G70" s="427"/>
      <c r="H70" s="427"/>
      <c r="I70" s="427"/>
      <c r="J70" s="427"/>
      <c r="K70" s="427"/>
      <c r="L70" s="427"/>
      <c r="M70" s="20"/>
      <c r="N70" s="20"/>
      <c r="O70" s="11"/>
      <c r="P70" s="11"/>
      <c r="Q70" s="11"/>
      <c r="R70" s="39"/>
      <c r="S70" s="36"/>
      <c r="T70" s="20"/>
      <c r="U70" s="11"/>
      <c r="V70" s="40"/>
      <c r="W70" s="11"/>
      <c r="X70" s="11"/>
      <c r="Y70" s="11"/>
      <c r="Z70" s="11"/>
      <c r="AA70" s="11"/>
      <c r="AB70" s="11"/>
      <c r="AC70" s="11"/>
      <c r="AD70" s="11"/>
      <c r="AE70" s="11"/>
      <c r="AF70" s="11"/>
      <c r="AG70" s="20"/>
      <c r="AH70" s="20"/>
      <c r="AI70" s="20"/>
      <c r="AJ70" s="20"/>
      <c r="AK70" s="20"/>
      <c r="AL70" s="20"/>
      <c r="AM70" s="20"/>
      <c r="AN70" s="20"/>
      <c r="AO70" s="20"/>
      <c r="AP70" s="20"/>
      <c r="AQ70" s="20"/>
      <c r="AR70" s="20"/>
      <c r="AS70" s="20"/>
      <c r="AT70" s="20"/>
      <c r="AU70" s="20"/>
      <c r="AV70" s="20"/>
      <c r="AW70" s="20"/>
      <c r="AX70" s="20"/>
    </row>
    <row r="71" spans="2:50" x14ac:dyDescent="0.3">
      <c r="B71" s="427"/>
      <c r="C71" s="427"/>
      <c r="D71" s="427"/>
      <c r="E71" s="427"/>
      <c r="F71" s="427"/>
      <c r="G71" s="427"/>
      <c r="H71" s="427"/>
      <c r="I71" s="427"/>
      <c r="J71" s="427"/>
      <c r="K71" s="427"/>
      <c r="L71" s="427"/>
      <c r="M71" s="20"/>
      <c r="N71" s="20"/>
      <c r="O71" s="11"/>
      <c r="P71" s="11"/>
      <c r="Q71" s="29"/>
      <c r="R71" s="40"/>
      <c r="S71" s="40"/>
      <c r="T71" s="40"/>
      <c r="U71" s="40"/>
      <c r="V71" s="42"/>
      <c r="W71" s="40"/>
      <c r="X71" s="40"/>
      <c r="Y71" s="40"/>
      <c r="Z71" s="40"/>
      <c r="AA71" s="40"/>
      <c r="AB71" s="40"/>
      <c r="AC71" s="40"/>
      <c r="AD71" s="40"/>
      <c r="AE71" s="28"/>
      <c r="AF71" s="28"/>
      <c r="AG71" s="20"/>
      <c r="AH71" s="20"/>
      <c r="AI71" s="20"/>
      <c r="AJ71" s="20"/>
      <c r="AK71" s="20"/>
      <c r="AL71" s="20"/>
      <c r="AM71" s="20"/>
      <c r="AN71" s="20"/>
      <c r="AO71" s="20"/>
      <c r="AP71" s="20"/>
      <c r="AQ71" s="20"/>
      <c r="AR71" s="20"/>
      <c r="AS71" s="20"/>
      <c r="AT71" s="20"/>
      <c r="AU71" s="20"/>
      <c r="AV71" s="20"/>
      <c r="AW71" s="20"/>
      <c r="AX71" s="20"/>
    </row>
    <row r="72" spans="2:50" x14ac:dyDescent="0.3">
      <c r="B72" s="427"/>
      <c r="C72" s="427"/>
      <c r="D72" s="427"/>
      <c r="E72" s="427"/>
      <c r="F72" s="427"/>
      <c r="G72" s="427"/>
      <c r="H72" s="427"/>
      <c r="I72" s="427"/>
      <c r="J72" s="427"/>
      <c r="K72" s="427"/>
      <c r="L72" s="427"/>
      <c r="M72" s="20"/>
      <c r="N72" s="20"/>
      <c r="O72" s="11"/>
      <c r="P72" s="11"/>
      <c r="Q72" s="41"/>
      <c r="R72" s="42"/>
      <c r="S72" s="42"/>
      <c r="T72" s="42"/>
      <c r="U72" s="42"/>
      <c r="V72" s="42"/>
      <c r="W72" s="42"/>
      <c r="X72" s="42"/>
      <c r="Y72" s="42"/>
      <c r="Z72" s="42"/>
      <c r="AA72" s="13"/>
      <c r="AB72" s="13"/>
      <c r="AC72" s="13"/>
      <c r="AD72" s="13"/>
      <c r="AE72" s="28"/>
      <c r="AF72" s="28"/>
      <c r="AG72" s="20"/>
      <c r="AH72" s="20"/>
      <c r="AI72" s="20"/>
      <c r="AJ72" s="20"/>
      <c r="AK72" s="20"/>
      <c r="AL72" s="20"/>
      <c r="AM72" s="20"/>
      <c r="AN72" s="20"/>
      <c r="AO72" s="20"/>
      <c r="AP72" s="20"/>
      <c r="AQ72" s="20"/>
      <c r="AR72" s="20"/>
      <c r="AS72" s="20"/>
      <c r="AT72" s="20"/>
      <c r="AU72" s="20"/>
      <c r="AV72" s="20"/>
      <c r="AW72" s="20"/>
      <c r="AX72" s="20"/>
    </row>
    <row r="73" spans="2:50" x14ac:dyDescent="0.3">
      <c r="B73" s="427"/>
      <c r="C73" s="427"/>
      <c r="D73" s="427"/>
      <c r="E73" s="427"/>
      <c r="F73" s="427"/>
      <c r="G73" s="427"/>
      <c r="H73" s="427"/>
      <c r="I73" s="427"/>
      <c r="J73" s="427"/>
      <c r="K73" s="427"/>
      <c r="L73" s="427"/>
      <c r="M73" s="20"/>
      <c r="N73" s="20"/>
      <c r="O73" s="11"/>
      <c r="P73" s="11"/>
      <c r="Q73" s="32"/>
      <c r="R73" s="42"/>
      <c r="S73" s="42"/>
      <c r="T73" s="42"/>
      <c r="U73" s="42"/>
      <c r="V73" s="42"/>
      <c r="W73" s="42"/>
      <c r="X73" s="42"/>
      <c r="Y73" s="42"/>
      <c r="Z73" s="42"/>
      <c r="AA73" s="42"/>
      <c r="AB73" s="42"/>
      <c r="AC73" s="42"/>
      <c r="AD73" s="42"/>
      <c r="AE73" s="11"/>
      <c r="AF73" s="11"/>
      <c r="AG73" s="20"/>
      <c r="AH73" s="20"/>
      <c r="AI73" s="20"/>
      <c r="AJ73" s="20"/>
      <c r="AK73" s="20"/>
      <c r="AL73" s="20"/>
      <c r="AM73" s="20"/>
      <c r="AN73" s="20"/>
      <c r="AO73" s="20"/>
      <c r="AP73" s="20"/>
      <c r="AQ73" s="20"/>
      <c r="AR73" s="20"/>
      <c r="AS73" s="20"/>
      <c r="AT73" s="20"/>
      <c r="AU73" s="20"/>
      <c r="AV73" s="20"/>
      <c r="AW73" s="20"/>
      <c r="AX73" s="20"/>
    </row>
    <row r="74" spans="2:50" x14ac:dyDescent="0.3">
      <c r="B74" s="427"/>
      <c r="C74" s="427"/>
      <c r="D74" s="427"/>
      <c r="E74" s="427"/>
      <c r="F74" s="427"/>
      <c r="G74" s="427"/>
      <c r="H74" s="427"/>
      <c r="I74" s="427"/>
      <c r="J74" s="427"/>
      <c r="K74" s="427"/>
      <c r="L74" s="427"/>
      <c r="M74" s="20"/>
      <c r="N74" s="20"/>
      <c r="O74" s="11"/>
      <c r="P74" s="11"/>
      <c r="Q74" s="32"/>
      <c r="R74" s="42"/>
      <c r="S74" s="42"/>
      <c r="T74" s="42"/>
      <c r="U74" s="42"/>
      <c r="V74" s="42"/>
      <c r="W74" s="42"/>
      <c r="X74" s="42"/>
      <c r="Y74" s="42"/>
      <c r="Z74" s="42"/>
      <c r="AA74" s="42"/>
      <c r="AB74" s="42"/>
      <c r="AC74" s="42"/>
      <c r="AD74" s="42"/>
      <c r="AE74" s="11"/>
      <c r="AF74" s="11"/>
      <c r="AG74" s="20"/>
      <c r="AH74" s="20"/>
      <c r="AI74" s="20"/>
      <c r="AJ74" s="20"/>
      <c r="AK74" s="20"/>
      <c r="AL74" s="20"/>
      <c r="AM74" s="20"/>
      <c r="AN74" s="20"/>
      <c r="AO74" s="20"/>
      <c r="AP74" s="20"/>
      <c r="AQ74" s="20"/>
      <c r="AR74" s="20"/>
      <c r="AS74" s="20"/>
      <c r="AT74" s="20"/>
      <c r="AU74" s="20"/>
      <c r="AV74" s="20"/>
      <c r="AW74" s="20"/>
      <c r="AX74" s="20"/>
    </row>
    <row r="75" spans="2:50" x14ac:dyDescent="0.3">
      <c r="B75" s="427"/>
      <c r="C75" s="427"/>
      <c r="D75" s="427"/>
      <c r="E75" s="427"/>
      <c r="F75" s="427"/>
      <c r="G75" s="427"/>
      <c r="H75" s="427"/>
      <c r="I75" s="427"/>
      <c r="J75" s="427"/>
      <c r="K75" s="427"/>
      <c r="L75" s="427"/>
      <c r="M75" s="20"/>
      <c r="N75" s="20"/>
      <c r="O75" s="11"/>
      <c r="P75" s="11"/>
      <c r="Q75" s="32"/>
      <c r="R75" s="42"/>
      <c r="S75" s="42"/>
      <c r="T75" s="42"/>
      <c r="U75" s="42"/>
      <c r="V75" s="18"/>
      <c r="W75" s="42"/>
      <c r="X75" s="42"/>
      <c r="Y75" s="42"/>
      <c r="Z75" s="42"/>
      <c r="AA75" s="42"/>
      <c r="AB75" s="42"/>
      <c r="AC75" s="42"/>
      <c r="AD75" s="42"/>
      <c r="AE75" s="11"/>
      <c r="AF75" s="11"/>
      <c r="AG75" s="20"/>
      <c r="AH75" s="20"/>
      <c r="AI75" s="20"/>
      <c r="AJ75" s="20"/>
      <c r="AK75" s="20"/>
      <c r="AL75" s="20"/>
      <c r="AM75" s="20"/>
      <c r="AN75" s="20"/>
      <c r="AO75" s="20"/>
      <c r="AP75" s="20"/>
      <c r="AQ75" s="20"/>
      <c r="AR75" s="20"/>
      <c r="AS75" s="20"/>
      <c r="AT75" s="20"/>
      <c r="AU75" s="20"/>
      <c r="AV75" s="20"/>
      <c r="AW75" s="20"/>
      <c r="AX75" s="20"/>
    </row>
    <row r="76" spans="2:50" x14ac:dyDescent="0.3">
      <c r="B76" s="427"/>
      <c r="C76" s="427"/>
      <c r="D76" s="427"/>
      <c r="E76" s="427"/>
      <c r="F76" s="427"/>
      <c r="G76" s="427"/>
      <c r="H76" s="427"/>
      <c r="I76" s="427"/>
      <c r="J76" s="427"/>
      <c r="K76" s="427"/>
      <c r="L76" s="427"/>
      <c r="M76" s="20"/>
      <c r="N76" s="20"/>
      <c r="O76" s="11"/>
      <c r="P76" s="11"/>
      <c r="Q76" s="11"/>
      <c r="R76" s="18"/>
      <c r="S76" s="18"/>
      <c r="T76" s="18"/>
      <c r="U76" s="18"/>
      <c r="V76" s="19"/>
      <c r="W76" s="18"/>
      <c r="X76" s="18"/>
      <c r="Y76" s="18"/>
      <c r="Z76" s="18"/>
      <c r="AA76" s="37"/>
      <c r="AB76" s="37"/>
      <c r="AC76" s="37"/>
      <c r="AD76" s="11"/>
      <c r="AE76" s="11"/>
      <c r="AF76" s="11"/>
      <c r="AG76" s="20"/>
      <c r="AH76" s="20"/>
      <c r="AI76" s="20"/>
      <c r="AJ76" s="20"/>
      <c r="AK76" s="20"/>
      <c r="AL76" s="20"/>
      <c r="AM76" s="20"/>
      <c r="AN76" s="20"/>
      <c r="AO76" s="20"/>
      <c r="AP76" s="20"/>
      <c r="AQ76" s="20"/>
      <c r="AR76" s="20"/>
      <c r="AS76" s="20"/>
      <c r="AT76" s="20"/>
      <c r="AU76" s="20"/>
      <c r="AV76" s="20"/>
      <c r="AW76" s="20"/>
      <c r="AX76" s="20"/>
    </row>
    <row r="77" spans="2:50" x14ac:dyDescent="0.3">
      <c r="B77" s="427"/>
      <c r="C77" s="427"/>
      <c r="D77" s="427"/>
      <c r="E77" s="427"/>
      <c r="F77" s="427"/>
      <c r="G77" s="427"/>
      <c r="H77" s="427"/>
      <c r="I77" s="427"/>
      <c r="J77" s="427"/>
      <c r="K77" s="427"/>
      <c r="L77" s="427"/>
      <c r="M77" s="20"/>
      <c r="N77" s="20"/>
      <c r="O77" s="11"/>
      <c r="P77" s="11"/>
      <c r="Q77" s="32"/>
      <c r="R77" s="19"/>
      <c r="S77" s="19"/>
      <c r="T77" s="19"/>
      <c r="U77" s="19"/>
      <c r="V77" s="42"/>
      <c r="W77" s="19"/>
      <c r="X77" s="19"/>
      <c r="Y77" s="19"/>
      <c r="Z77" s="19"/>
      <c r="AA77" s="19"/>
      <c r="AB77" s="19"/>
      <c r="AC77" s="19"/>
      <c r="AD77" s="14"/>
      <c r="AE77" s="11"/>
      <c r="AF77" s="11"/>
      <c r="AG77" s="20"/>
      <c r="AH77" s="20"/>
      <c r="AI77" s="20"/>
      <c r="AJ77" s="20"/>
      <c r="AK77" s="20"/>
      <c r="AL77" s="20"/>
      <c r="AM77" s="20"/>
      <c r="AN77" s="20"/>
      <c r="AO77" s="20"/>
      <c r="AP77" s="20"/>
      <c r="AQ77" s="20"/>
      <c r="AR77" s="20"/>
      <c r="AS77" s="20"/>
      <c r="AT77" s="20"/>
      <c r="AU77" s="20"/>
      <c r="AV77" s="20"/>
      <c r="AW77" s="20"/>
      <c r="AX77" s="20"/>
    </row>
    <row r="78" spans="2:50" x14ac:dyDescent="0.3">
      <c r="B78" s="427"/>
      <c r="C78" s="427"/>
      <c r="D78" s="427"/>
      <c r="E78" s="427"/>
      <c r="F78" s="427"/>
      <c r="G78" s="427"/>
      <c r="H78" s="427"/>
      <c r="I78" s="427"/>
      <c r="J78" s="427"/>
      <c r="K78" s="427"/>
      <c r="L78" s="427"/>
      <c r="M78" s="20"/>
      <c r="N78" s="20"/>
      <c r="O78" s="11"/>
      <c r="P78" s="11"/>
      <c r="Q78" s="32"/>
      <c r="R78" s="42"/>
      <c r="S78" s="42"/>
      <c r="T78" s="42"/>
      <c r="U78" s="42"/>
      <c r="V78" s="13"/>
      <c r="W78" s="42"/>
      <c r="X78" s="42"/>
      <c r="Y78" s="42"/>
      <c r="Z78" s="42"/>
      <c r="AA78" s="42"/>
      <c r="AB78" s="42"/>
      <c r="AC78" s="42"/>
      <c r="AD78" s="14"/>
      <c r="AE78" s="11"/>
      <c r="AF78" s="11"/>
      <c r="AG78" s="20"/>
      <c r="AH78" s="20"/>
      <c r="AI78" s="20"/>
      <c r="AJ78" s="20"/>
      <c r="AK78" s="20"/>
      <c r="AL78" s="20"/>
      <c r="AM78" s="20"/>
      <c r="AN78" s="20"/>
      <c r="AO78" s="20"/>
      <c r="AP78" s="20"/>
      <c r="AQ78" s="20"/>
      <c r="AR78" s="20"/>
      <c r="AS78" s="20"/>
      <c r="AT78" s="20"/>
      <c r="AU78" s="20"/>
      <c r="AV78" s="20"/>
      <c r="AW78" s="20"/>
      <c r="AX78" s="20"/>
    </row>
    <row r="79" spans="2:50" x14ac:dyDescent="0.3">
      <c r="B79" s="427"/>
      <c r="C79" s="427"/>
      <c r="D79" s="427"/>
      <c r="E79" s="427"/>
      <c r="F79" s="427"/>
      <c r="G79" s="427"/>
      <c r="H79" s="427"/>
      <c r="I79" s="427"/>
      <c r="J79" s="427"/>
      <c r="K79" s="427"/>
      <c r="L79" s="427"/>
      <c r="M79" s="20"/>
      <c r="N79" s="20"/>
      <c r="O79" s="11"/>
      <c r="P79" s="11"/>
      <c r="Q79" s="32"/>
      <c r="R79" s="13"/>
      <c r="S79" s="13"/>
      <c r="T79" s="13"/>
      <c r="U79" s="13"/>
      <c r="V79" s="13"/>
      <c r="W79" s="13"/>
      <c r="X79" s="13"/>
      <c r="Y79" s="13"/>
      <c r="Z79" s="13"/>
      <c r="AA79" s="13"/>
      <c r="AB79" s="13"/>
      <c r="AC79" s="13"/>
      <c r="AD79" s="13"/>
      <c r="AE79" s="11"/>
      <c r="AF79" s="11"/>
      <c r="AG79" s="20"/>
      <c r="AH79" s="20"/>
      <c r="AI79" s="20"/>
      <c r="AJ79" s="20"/>
      <c r="AK79" s="20"/>
      <c r="AL79" s="20"/>
      <c r="AM79" s="20"/>
      <c r="AN79" s="20"/>
      <c r="AO79" s="20"/>
      <c r="AP79" s="20"/>
      <c r="AQ79" s="20"/>
      <c r="AR79" s="20"/>
      <c r="AS79" s="20"/>
      <c r="AT79" s="20"/>
      <c r="AU79" s="20"/>
      <c r="AV79" s="20"/>
      <c r="AW79" s="20"/>
      <c r="AX79" s="20"/>
    </row>
    <row r="80" spans="2:50" x14ac:dyDescent="0.3">
      <c r="B80" s="427"/>
      <c r="C80" s="427"/>
      <c r="D80" s="427"/>
      <c r="E80" s="427"/>
      <c r="F80" s="427"/>
      <c r="G80" s="427"/>
      <c r="H80" s="427"/>
      <c r="I80" s="427"/>
      <c r="J80" s="427"/>
      <c r="K80" s="427"/>
      <c r="L80" s="427"/>
      <c r="M80" s="20"/>
      <c r="N80" s="20"/>
      <c r="O80" s="11"/>
      <c r="P80" s="11"/>
      <c r="Q80" s="32"/>
      <c r="R80" s="13"/>
      <c r="S80" s="13"/>
      <c r="T80" s="13"/>
      <c r="U80" s="13"/>
      <c r="V80" s="43"/>
      <c r="W80" s="13"/>
      <c r="X80" s="13"/>
      <c r="Y80" s="13"/>
      <c r="Z80" s="13"/>
      <c r="AA80" s="13"/>
      <c r="AB80" s="13"/>
      <c r="AC80" s="13"/>
      <c r="AD80" s="13"/>
      <c r="AE80" s="11"/>
      <c r="AF80" s="11"/>
      <c r="AG80" s="20"/>
      <c r="AH80" s="20"/>
      <c r="AI80" s="20"/>
      <c r="AJ80" s="20"/>
      <c r="AK80" s="20"/>
      <c r="AL80" s="20"/>
      <c r="AM80" s="20"/>
      <c r="AN80" s="20"/>
      <c r="AO80" s="20"/>
      <c r="AP80" s="20"/>
      <c r="AQ80" s="20"/>
      <c r="AR80" s="20"/>
      <c r="AS80" s="20"/>
      <c r="AT80" s="20"/>
      <c r="AU80" s="20"/>
      <c r="AV80" s="20"/>
      <c r="AW80" s="20"/>
      <c r="AX80" s="20"/>
    </row>
    <row r="81" spans="2:50" x14ac:dyDescent="0.3">
      <c r="B81" s="3"/>
      <c r="C81" s="3"/>
      <c r="D81" s="3"/>
      <c r="E81" s="3"/>
      <c r="F81" s="3"/>
      <c r="G81" s="3"/>
      <c r="H81" s="3"/>
      <c r="I81" s="3"/>
      <c r="J81" s="3"/>
      <c r="K81" s="3"/>
      <c r="L81" s="3"/>
      <c r="M81" s="20"/>
      <c r="N81" s="20"/>
      <c r="O81" s="11"/>
      <c r="P81" s="11"/>
      <c r="Q81" s="32"/>
      <c r="R81" s="43"/>
      <c r="S81" s="43"/>
      <c r="T81" s="43"/>
      <c r="U81" s="43"/>
      <c r="V81" s="13"/>
      <c r="W81" s="43"/>
      <c r="X81" s="43"/>
      <c r="Y81" s="43"/>
      <c r="Z81" s="43"/>
      <c r="AA81" s="43"/>
      <c r="AB81" s="43"/>
      <c r="AC81" s="43"/>
      <c r="AD81" s="43"/>
      <c r="AE81" s="11"/>
      <c r="AF81" s="11"/>
      <c r="AG81" s="20"/>
      <c r="AH81" s="20"/>
      <c r="AI81" s="20"/>
      <c r="AJ81" s="20"/>
      <c r="AK81" s="20"/>
      <c r="AL81" s="20"/>
      <c r="AM81" s="20"/>
      <c r="AN81" s="20"/>
      <c r="AO81" s="20"/>
      <c r="AP81" s="20"/>
      <c r="AQ81" s="20"/>
      <c r="AR81" s="20"/>
      <c r="AS81" s="20"/>
      <c r="AT81" s="20"/>
      <c r="AU81" s="20"/>
      <c r="AV81" s="20"/>
      <c r="AW81" s="20"/>
      <c r="AX81" s="20"/>
    </row>
    <row r="82" spans="2:50" x14ac:dyDescent="0.3">
      <c r="B82" s="3"/>
      <c r="C82" s="3"/>
      <c r="D82" s="3"/>
      <c r="E82" s="3"/>
      <c r="F82" s="3"/>
      <c r="G82" s="3"/>
      <c r="H82" s="3"/>
      <c r="I82" s="3"/>
      <c r="J82" s="3"/>
      <c r="K82" s="3"/>
      <c r="L82" s="3"/>
      <c r="M82" s="20"/>
      <c r="N82" s="20"/>
      <c r="O82" s="11"/>
      <c r="P82" s="23"/>
      <c r="Q82" s="13"/>
      <c r="R82" s="13"/>
      <c r="S82" s="13"/>
      <c r="T82" s="13"/>
      <c r="U82" s="13"/>
      <c r="V82" s="20"/>
      <c r="W82" s="13"/>
      <c r="X82" s="13"/>
      <c r="Y82" s="13"/>
      <c r="Z82" s="13"/>
      <c r="AA82" s="11"/>
      <c r="AB82" s="11"/>
      <c r="AC82" s="11"/>
      <c r="AD82" s="11"/>
      <c r="AE82" s="11"/>
      <c r="AF82" s="11"/>
      <c r="AG82" s="20"/>
      <c r="AH82" s="20"/>
      <c r="AI82" s="20"/>
      <c r="AJ82" s="20"/>
      <c r="AK82" s="20"/>
      <c r="AL82" s="20"/>
      <c r="AM82" s="20"/>
      <c r="AN82" s="20"/>
      <c r="AO82" s="20"/>
      <c r="AP82" s="20"/>
      <c r="AQ82" s="20"/>
      <c r="AR82" s="20"/>
      <c r="AS82" s="20"/>
      <c r="AT82" s="20"/>
      <c r="AU82" s="20"/>
      <c r="AV82" s="20"/>
      <c r="AW82" s="20"/>
      <c r="AX82" s="20"/>
    </row>
    <row r="83" spans="2:50" x14ac:dyDescent="0.3">
      <c r="B83" s="3"/>
      <c r="C83" s="3"/>
      <c r="D83" s="3"/>
      <c r="E83" s="3"/>
      <c r="F83" s="3"/>
      <c r="G83" s="3"/>
      <c r="H83" s="3"/>
      <c r="I83" s="3"/>
      <c r="J83" s="3"/>
      <c r="K83" s="3"/>
      <c r="L83" s="3"/>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row>
    <row r="84" spans="2:50" x14ac:dyDescent="0.3">
      <c r="B84" s="3"/>
      <c r="C84" s="3"/>
      <c r="D84" s="3"/>
      <c r="E84" s="3"/>
      <c r="F84" s="3"/>
      <c r="G84" s="3"/>
      <c r="H84" s="3"/>
      <c r="I84" s="3"/>
      <c r="J84" s="3"/>
      <c r="K84" s="3"/>
      <c r="L84" s="3"/>
      <c r="M84" s="20"/>
      <c r="N84" s="20"/>
      <c r="O84" s="20"/>
      <c r="P84" s="20"/>
      <c r="Q84" s="20"/>
      <c r="R84" s="20"/>
      <c r="S84" s="20"/>
      <c r="T84" s="20"/>
      <c r="U84" s="20"/>
      <c r="V84" s="24"/>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row>
    <row r="85" spans="2:50" x14ac:dyDescent="0.3">
      <c r="B85" s="3"/>
      <c r="C85" s="3"/>
      <c r="D85" s="3"/>
      <c r="E85" s="3"/>
      <c r="F85" s="3"/>
      <c r="G85" s="3"/>
      <c r="H85" s="3"/>
      <c r="I85" s="3"/>
      <c r="J85" s="3"/>
      <c r="K85" s="3"/>
      <c r="L85" s="3"/>
      <c r="M85" s="20"/>
      <c r="N85" s="20"/>
      <c r="O85" s="21"/>
      <c r="P85" s="22"/>
      <c r="Q85" s="11"/>
      <c r="R85" s="11"/>
      <c r="S85" s="23"/>
      <c r="T85" s="24"/>
      <c r="U85" s="24"/>
      <c r="V85" s="24"/>
      <c r="W85" s="11"/>
      <c r="X85" s="25"/>
      <c r="Y85" s="12"/>
      <c r="Z85" s="12"/>
      <c r="AA85" s="26"/>
      <c r="AB85" s="11"/>
      <c r="AC85" s="11"/>
      <c r="AD85" s="11"/>
      <c r="AE85" s="11"/>
      <c r="AF85" s="11"/>
      <c r="AG85" s="20"/>
      <c r="AH85" s="20"/>
      <c r="AI85" s="20"/>
      <c r="AJ85" s="20"/>
      <c r="AK85" s="20"/>
      <c r="AL85" s="20"/>
      <c r="AM85" s="20"/>
      <c r="AN85" s="20"/>
      <c r="AO85" s="20"/>
      <c r="AP85" s="20"/>
      <c r="AQ85" s="20"/>
      <c r="AR85" s="20"/>
      <c r="AS85" s="20"/>
      <c r="AT85" s="20"/>
      <c r="AU85" s="20"/>
      <c r="AV85" s="20"/>
      <c r="AW85" s="20"/>
      <c r="AX85" s="20"/>
    </row>
    <row r="86" spans="2:50" x14ac:dyDescent="0.3">
      <c r="B86" s="3"/>
      <c r="C86" s="3"/>
      <c r="D86" s="3"/>
      <c r="E86" s="3"/>
      <c r="F86" s="3"/>
      <c r="G86" s="3"/>
      <c r="H86" s="3"/>
      <c r="I86" s="3"/>
      <c r="J86" s="3"/>
      <c r="K86" s="3"/>
      <c r="L86" s="3"/>
      <c r="M86" s="20"/>
      <c r="N86" s="20"/>
      <c r="O86" s="21"/>
      <c r="P86" s="22"/>
      <c r="Q86" s="11"/>
      <c r="R86" s="11"/>
      <c r="S86" s="23"/>
      <c r="T86" s="24"/>
      <c r="U86" s="24"/>
      <c r="V86" s="20"/>
      <c r="W86" s="11"/>
      <c r="X86" s="25"/>
      <c r="Y86" s="12"/>
      <c r="Z86" s="12"/>
      <c r="AA86" s="26"/>
      <c r="AB86" s="11"/>
      <c r="AC86" s="11"/>
      <c r="AD86" s="11"/>
      <c r="AE86" s="11"/>
      <c r="AF86" s="11"/>
      <c r="AG86" s="20"/>
      <c r="AH86" s="20"/>
      <c r="AI86" s="20"/>
      <c r="AJ86" s="20"/>
      <c r="AK86" s="20"/>
      <c r="AL86" s="20"/>
      <c r="AM86" s="20"/>
      <c r="AN86" s="20"/>
      <c r="AO86" s="20"/>
      <c r="AP86" s="20"/>
      <c r="AQ86" s="20"/>
      <c r="AR86" s="20"/>
      <c r="AS86" s="20"/>
      <c r="AT86" s="20"/>
      <c r="AU86" s="20"/>
      <c r="AV86" s="20"/>
      <c r="AW86" s="20"/>
      <c r="AX86" s="20"/>
    </row>
    <row r="87" spans="2:50" x14ac:dyDescent="0.3">
      <c r="B87" s="3"/>
      <c r="C87" s="3"/>
      <c r="D87" s="3"/>
      <c r="E87" s="3"/>
      <c r="F87" s="3"/>
      <c r="G87" s="3"/>
      <c r="H87" s="3"/>
      <c r="I87" s="3"/>
      <c r="J87" s="3"/>
      <c r="K87" s="3"/>
      <c r="L87" s="3"/>
      <c r="M87" s="20"/>
      <c r="N87" s="20"/>
      <c r="O87" s="11"/>
      <c r="P87" s="11"/>
      <c r="Q87" s="27"/>
      <c r="R87" s="28"/>
      <c r="S87" s="23"/>
      <c r="T87" s="24"/>
      <c r="U87" s="24"/>
      <c r="V87" s="11"/>
      <c r="W87" s="29"/>
      <c r="X87" s="10"/>
      <c r="Y87" s="11"/>
      <c r="Z87" s="11"/>
      <c r="AA87" s="12"/>
      <c r="AB87" s="11"/>
      <c r="AC87" s="11"/>
      <c r="AD87" s="11"/>
      <c r="AE87" s="30"/>
      <c r="AF87" s="30"/>
      <c r="AG87" s="20"/>
      <c r="AH87" s="20"/>
      <c r="AI87" s="20"/>
      <c r="AJ87" s="20"/>
      <c r="AK87" s="20"/>
      <c r="AL87" s="20"/>
      <c r="AM87" s="20"/>
      <c r="AN87" s="20"/>
      <c r="AO87" s="20"/>
      <c r="AP87" s="20"/>
      <c r="AQ87" s="20"/>
      <c r="AR87" s="20"/>
      <c r="AS87" s="20"/>
      <c r="AT87" s="20"/>
      <c r="AU87" s="20"/>
      <c r="AV87" s="20"/>
      <c r="AW87" s="20"/>
      <c r="AX87" s="20"/>
    </row>
    <row r="88" spans="2:50" x14ac:dyDescent="0.3">
      <c r="B88" s="3"/>
      <c r="C88" s="3"/>
      <c r="D88" s="3"/>
      <c r="E88" s="3"/>
      <c r="F88" s="3"/>
      <c r="G88" s="3"/>
      <c r="H88" s="3"/>
      <c r="I88" s="3"/>
      <c r="J88" s="3"/>
      <c r="K88" s="3"/>
      <c r="L88" s="3"/>
      <c r="M88" s="20"/>
      <c r="N88" s="20"/>
      <c r="O88" s="11"/>
      <c r="P88" s="31"/>
      <c r="Q88" s="13"/>
      <c r="R88" s="20"/>
      <c r="S88" s="23"/>
      <c r="T88" s="20"/>
      <c r="U88" s="24"/>
      <c r="V88" s="24"/>
      <c r="W88" s="11"/>
      <c r="X88" s="11"/>
      <c r="Y88" s="11"/>
      <c r="Z88" s="11"/>
      <c r="AA88" s="11"/>
      <c r="AB88" s="11"/>
      <c r="AC88" s="11"/>
      <c r="AD88" s="23"/>
      <c r="AE88" s="14"/>
      <c r="AF88" s="14"/>
      <c r="AG88" s="20"/>
      <c r="AH88" s="20"/>
      <c r="AI88" s="20"/>
      <c r="AJ88" s="20"/>
      <c r="AK88" s="20"/>
      <c r="AL88" s="20"/>
      <c r="AM88" s="20"/>
      <c r="AN88" s="20"/>
      <c r="AO88" s="20"/>
      <c r="AP88" s="20"/>
      <c r="AQ88" s="20"/>
      <c r="AR88" s="20"/>
      <c r="AS88" s="20"/>
      <c r="AT88" s="20"/>
      <c r="AU88" s="20"/>
      <c r="AV88" s="20"/>
      <c r="AW88" s="20"/>
      <c r="AX88" s="20"/>
    </row>
    <row r="89" spans="2:50" x14ac:dyDescent="0.3">
      <c r="B89" s="3"/>
      <c r="C89" s="3"/>
      <c r="D89" s="3"/>
      <c r="E89" s="3"/>
      <c r="F89" s="3"/>
      <c r="G89" s="3"/>
      <c r="H89" s="3"/>
      <c r="I89" s="3"/>
      <c r="J89" s="3"/>
      <c r="K89" s="3"/>
      <c r="L89" s="3"/>
      <c r="M89" s="20"/>
      <c r="N89" s="20"/>
      <c r="O89" s="11"/>
      <c r="P89" s="31"/>
      <c r="Q89" s="13"/>
      <c r="R89" s="20"/>
      <c r="S89" s="11"/>
      <c r="T89" s="20"/>
      <c r="U89" s="11"/>
      <c r="V89" s="11"/>
      <c r="W89" s="11"/>
      <c r="X89" s="30"/>
      <c r="Y89" s="11"/>
      <c r="Z89" s="11"/>
      <c r="AA89" s="11"/>
      <c r="AB89" s="11"/>
      <c r="AC89" s="11"/>
      <c r="AD89" s="32"/>
      <c r="AE89" s="14"/>
      <c r="AF89" s="14"/>
      <c r="AG89" s="20"/>
      <c r="AH89" s="20"/>
      <c r="AI89" s="20"/>
      <c r="AJ89" s="20"/>
      <c r="AK89" s="20"/>
      <c r="AL89" s="20"/>
      <c r="AM89" s="20"/>
      <c r="AN89" s="20"/>
      <c r="AO89" s="20"/>
      <c r="AP89" s="20"/>
      <c r="AQ89" s="20"/>
      <c r="AR89" s="20"/>
      <c r="AS89" s="20"/>
      <c r="AT89" s="20"/>
      <c r="AU89" s="20"/>
      <c r="AV89" s="20"/>
      <c r="AW89" s="20"/>
      <c r="AX89" s="20"/>
    </row>
    <row r="90" spans="2:50" x14ac:dyDescent="0.3">
      <c r="B90" s="3"/>
      <c r="C90" s="3"/>
      <c r="D90" s="3"/>
      <c r="E90" s="3"/>
      <c r="F90" s="3"/>
      <c r="G90" s="3"/>
      <c r="H90" s="3"/>
      <c r="I90" s="3"/>
      <c r="J90" s="3"/>
      <c r="K90" s="3"/>
      <c r="L90" s="3"/>
      <c r="M90" s="20"/>
      <c r="N90" s="20"/>
      <c r="O90" s="11"/>
      <c r="P90" s="33"/>
      <c r="Q90" s="13"/>
      <c r="R90" s="11"/>
      <c r="S90" s="11"/>
      <c r="T90" s="20"/>
      <c r="U90" s="11"/>
      <c r="V90" s="11"/>
      <c r="W90" s="32"/>
      <c r="X90" s="14"/>
      <c r="Y90" s="11"/>
      <c r="Z90" s="11"/>
      <c r="AA90" s="11"/>
      <c r="AB90" s="11"/>
      <c r="AC90" s="11"/>
      <c r="AD90" s="32"/>
      <c r="AE90" s="34"/>
      <c r="AF90" s="34"/>
      <c r="AG90" s="20"/>
      <c r="AH90" s="20"/>
      <c r="AI90" s="20"/>
      <c r="AJ90" s="20"/>
      <c r="AK90" s="20"/>
      <c r="AL90" s="20"/>
      <c r="AM90" s="20"/>
      <c r="AN90" s="20"/>
      <c r="AO90" s="20"/>
      <c r="AP90" s="20"/>
      <c r="AQ90" s="20"/>
      <c r="AR90" s="20"/>
      <c r="AS90" s="20"/>
      <c r="AT90" s="20"/>
      <c r="AU90" s="20"/>
      <c r="AV90" s="20"/>
      <c r="AW90" s="20"/>
      <c r="AX90" s="20"/>
    </row>
    <row r="91" spans="2:50" x14ac:dyDescent="0.3">
      <c r="B91" s="3"/>
      <c r="C91" s="3"/>
      <c r="D91" s="3"/>
      <c r="E91" s="3"/>
      <c r="F91" s="3"/>
      <c r="G91" s="3"/>
      <c r="H91" s="3"/>
      <c r="I91" s="3"/>
      <c r="J91" s="3"/>
      <c r="K91" s="3"/>
      <c r="L91" s="3"/>
      <c r="M91" s="20"/>
      <c r="N91" s="20"/>
      <c r="O91" s="11"/>
      <c r="P91" s="11"/>
      <c r="Q91" s="11"/>
      <c r="R91" s="35"/>
      <c r="S91" s="11"/>
      <c r="T91" s="20"/>
      <c r="U91" s="11"/>
      <c r="V91" s="11"/>
      <c r="W91" s="32"/>
      <c r="X91" s="36"/>
      <c r="Y91" s="11"/>
      <c r="Z91" s="11"/>
      <c r="AA91" s="11"/>
      <c r="AB91" s="11"/>
      <c r="AC91" s="11"/>
      <c r="AD91" s="20"/>
      <c r="AE91" s="20"/>
      <c r="AF91" s="20"/>
      <c r="AG91" s="20"/>
      <c r="AH91" s="20"/>
      <c r="AI91" s="20"/>
      <c r="AJ91" s="20"/>
      <c r="AK91" s="20"/>
      <c r="AL91" s="20"/>
      <c r="AM91" s="20"/>
      <c r="AN91" s="20"/>
      <c r="AO91" s="20"/>
      <c r="AP91" s="20"/>
      <c r="AQ91" s="20"/>
      <c r="AR91" s="20"/>
      <c r="AS91" s="20"/>
      <c r="AT91" s="20"/>
      <c r="AU91" s="20"/>
      <c r="AV91" s="20"/>
      <c r="AW91" s="20"/>
      <c r="AX91" s="20"/>
    </row>
    <row r="92" spans="2:50" x14ac:dyDescent="0.3">
      <c r="B92" s="3"/>
      <c r="C92" s="3"/>
      <c r="D92" s="3"/>
      <c r="E92" s="3"/>
      <c r="F92" s="3"/>
      <c r="G92" s="3"/>
      <c r="H92" s="3"/>
      <c r="I92" s="3"/>
      <c r="J92" s="3"/>
      <c r="K92" s="3"/>
      <c r="L92" s="3"/>
      <c r="M92" s="20"/>
      <c r="N92" s="20"/>
      <c r="O92" s="11"/>
      <c r="P92" s="11"/>
      <c r="Q92" s="14"/>
      <c r="R92" s="14"/>
      <c r="S92" s="11"/>
      <c r="T92" s="20"/>
      <c r="U92" s="11"/>
      <c r="V92" s="11"/>
      <c r="W92" s="23"/>
      <c r="X92" s="15"/>
      <c r="Y92" s="11"/>
      <c r="Z92" s="11"/>
      <c r="AA92" s="11"/>
      <c r="AB92" s="11"/>
      <c r="AC92" s="11"/>
      <c r="AD92" s="20"/>
      <c r="AE92" s="30"/>
      <c r="AF92" s="30"/>
      <c r="AG92" s="20"/>
      <c r="AH92" s="20"/>
      <c r="AI92" s="20"/>
      <c r="AJ92" s="20"/>
      <c r="AK92" s="20"/>
      <c r="AL92" s="20"/>
      <c r="AM92" s="20"/>
      <c r="AN92" s="20"/>
      <c r="AO92" s="20"/>
      <c r="AP92" s="20"/>
      <c r="AQ92" s="20"/>
      <c r="AR92" s="20"/>
      <c r="AS92" s="20"/>
      <c r="AT92" s="20"/>
      <c r="AU92" s="20"/>
      <c r="AV92" s="20"/>
      <c r="AW92" s="20"/>
      <c r="AX92" s="20"/>
    </row>
    <row r="93" spans="2:50" x14ac:dyDescent="0.3">
      <c r="B93" s="3"/>
      <c r="C93" s="3"/>
      <c r="D93" s="3"/>
      <c r="E93" s="3"/>
      <c r="F93" s="3"/>
      <c r="G93" s="3"/>
      <c r="H93" s="3"/>
      <c r="I93" s="3"/>
      <c r="J93" s="3"/>
      <c r="K93" s="3"/>
      <c r="L93" s="3"/>
      <c r="M93" s="20"/>
      <c r="N93" s="20"/>
      <c r="O93" s="11"/>
      <c r="P93" s="29"/>
      <c r="Q93" s="16"/>
      <c r="R93" s="17"/>
      <c r="S93" s="11"/>
      <c r="T93" s="20"/>
      <c r="U93" s="11"/>
      <c r="V93" s="11"/>
      <c r="W93" s="32"/>
      <c r="X93" s="36"/>
      <c r="Y93" s="11"/>
      <c r="Z93" s="11"/>
      <c r="AA93" s="11"/>
      <c r="AB93" s="11"/>
      <c r="AC93" s="11"/>
      <c r="AD93" s="23"/>
      <c r="AE93" s="18"/>
      <c r="AF93" s="18"/>
      <c r="AG93" s="20"/>
      <c r="AH93" s="20"/>
      <c r="AI93" s="20"/>
      <c r="AJ93" s="20"/>
      <c r="AK93" s="20"/>
      <c r="AL93" s="20"/>
      <c r="AM93" s="20"/>
      <c r="AN93" s="20"/>
      <c r="AO93" s="20"/>
      <c r="AP93" s="20"/>
      <c r="AQ93" s="20"/>
      <c r="AR93" s="20"/>
      <c r="AS93" s="20"/>
      <c r="AT93" s="20"/>
      <c r="AU93" s="20"/>
      <c r="AV93" s="20"/>
      <c r="AW93" s="20"/>
      <c r="AX93" s="20"/>
    </row>
    <row r="94" spans="2:50" x14ac:dyDescent="0.3">
      <c r="B94" s="3"/>
      <c r="C94" s="3"/>
      <c r="D94" s="3"/>
      <c r="E94" s="3"/>
      <c r="F94" s="3"/>
      <c r="G94" s="3"/>
      <c r="H94" s="3"/>
      <c r="I94" s="3"/>
      <c r="J94" s="3"/>
      <c r="K94" s="3"/>
      <c r="L94" s="3"/>
      <c r="M94" s="20"/>
      <c r="N94" s="20"/>
      <c r="O94" s="11"/>
      <c r="P94" s="29"/>
      <c r="Q94" s="16"/>
      <c r="R94" s="17"/>
      <c r="S94" s="36"/>
      <c r="T94" s="20"/>
      <c r="U94" s="11"/>
      <c r="V94" s="11"/>
      <c r="W94" s="32"/>
      <c r="X94" s="36"/>
      <c r="Y94" s="11"/>
      <c r="Z94" s="11"/>
      <c r="AA94" s="11"/>
      <c r="AB94" s="11"/>
      <c r="AC94" s="11"/>
      <c r="AD94" s="23"/>
      <c r="AE94" s="13"/>
      <c r="AF94" s="13"/>
      <c r="AG94" s="20"/>
      <c r="AH94" s="20"/>
      <c r="AI94" s="20"/>
      <c r="AJ94" s="20"/>
      <c r="AK94" s="20"/>
      <c r="AL94" s="20"/>
      <c r="AM94" s="20"/>
      <c r="AN94" s="20"/>
      <c r="AO94" s="20"/>
      <c r="AP94" s="20"/>
      <c r="AQ94" s="20"/>
      <c r="AR94" s="20"/>
      <c r="AS94" s="20"/>
      <c r="AT94" s="20"/>
      <c r="AU94" s="20"/>
      <c r="AV94" s="20"/>
      <c r="AW94" s="20"/>
      <c r="AX94" s="20"/>
    </row>
    <row r="95" spans="2:50" x14ac:dyDescent="0.3">
      <c r="B95" s="3"/>
      <c r="C95" s="3"/>
      <c r="D95" s="3"/>
      <c r="E95" s="3"/>
      <c r="F95" s="3"/>
      <c r="G95" s="3"/>
      <c r="H95" s="3"/>
      <c r="I95" s="3"/>
      <c r="J95" s="3"/>
      <c r="K95" s="3"/>
      <c r="L95" s="3"/>
      <c r="M95" s="20"/>
      <c r="N95" s="20"/>
      <c r="O95" s="11"/>
      <c r="P95" s="11"/>
      <c r="Q95" s="32"/>
      <c r="R95" s="14"/>
      <c r="S95" s="38"/>
      <c r="T95" s="20"/>
      <c r="U95" s="11"/>
      <c r="V95" s="11"/>
      <c r="W95" s="11"/>
      <c r="X95" s="11"/>
      <c r="Y95" s="11"/>
      <c r="Z95" s="11"/>
      <c r="AA95" s="11"/>
      <c r="AB95" s="11"/>
      <c r="AC95" s="11"/>
      <c r="AD95" s="23"/>
      <c r="AE95" s="13"/>
      <c r="AF95" s="13"/>
      <c r="AG95" s="20"/>
      <c r="AH95" s="20"/>
      <c r="AI95" s="20"/>
      <c r="AJ95" s="20"/>
      <c r="AK95" s="20"/>
      <c r="AL95" s="20"/>
      <c r="AM95" s="20"/>
      <c r="AN95" s="20"/>
      <c r="AO95" s="20"/>
      <c r="AP95" s="20"/>
      <c r="AQ95" s="20"/>
      <c r="AR95" s="20"/>
      <c r="AS95" s="20"/>
      <c r="AT95" s="20"/>
      <c r="AU95" s="20"/>
      <c r="AV95" s="20"/>
      <c r="AW95" s="20"/>
      <c r="AX95" s="20"/>
    </row>
    <row r="96" spans="2:50" x14ac:dyDescent="0.3">
      <c r="B96" s="3"/>
      <c r="C96" s="3"/>
      <c r="D96" s="3"/>
      <c r="E96" s="3"/>
      <c r="F96" s="3"/>
      <c r="G96" s="3"/>
      <c r="H96" s="3"/>
      <c r="I96" s="3"/>
      <c r="J96" s="3"/>
      <c r="K96" s="3"/>
      <c r="L96" s="3"/>
      <c r="M96" s="20"/>
      <c r="N96" s="20"/>
      <c r="O96" s="11"/>
      <c r="P96" s="11"/>
      <c r="Q96" s="32"/>
      <c r="R96" s="14"/>
      <c r="S96" s="38"/>
      <c r="T96" s="20"/>
      <c r="U96" s="11"/>
      <c r="V96" s="11"/>
      <c r="W96" s="11"/>
      <c r="X96" s="11"/>
      <c r="Y96" s="11"/>
      <c r="Z96" s="11"/>
      <c r="AA96" s="11"/>
      <c r="AB96" s="11"/>
      <c r="AC96" s="11"/>
      <c r="AD96" s="23"/>
      <c r="AE96" s="13"/>
      <c r="AF96" s="13"/>
      <c r="AG96" s="20"/>
      <c r="AH96" s="20"/>
      <c r="AI96" s="20"/>
      <c r="AJ96" s="20"/>
      <c r="AK96" s="20"/>
      <c r="AL96" s="20"/>
      <c r="AM96" s="20"/>
      <c r="AN96" s="20"/>
      <c r="AO96" s="20"/>
      <c r="AP96" s="20"/>
      <c r="AQ96" s="20"/>
      <c r="AR96" s="20"/>
      <c r="AS96" s="20"/>
      <c r="AT96" s="20"/>
      <c r="AU96" s="20"/>
      <c r="AV96" s="20"/>
      <c r="AW96" s="20"/>
      <c r="AX96" s="20"/>
    </row>
    <row r="97" spans="2:50" x14ac:dyDescent="0.3">
      <c r="B97" s="3"/>
      <c r="C97" s="3"/>
      <c r="D97" s="3"/>
      <c r="E97" s="3"/>
      <c r="F97" s="3"/>
      <c r="G97" s="3"/>
      <c r="H97" s="3"/>
      <c r="I97" s="3"/>
      <c r="J97" s="3"/>
      <c r="K97" s="3"/>
      <c r="L97" s="3"/>
      <c r="M97" s="20"/>
      <c r="N97" s="20"/>
      <c r="O97" s="11"/>
      <c r="P97" s="11"/>
      <c r="Q97" s="11"/>
      <c r="R97" s="39"/>
      <c r="S97" s="36"/>
      <c r="T97" s="20"/>
      <c r="U97" s="11"/>
      <c r="V97" s="40"/>
      <c r="W97" s="11"/>
      <c r="X97" s="11"/>
      <c r="Y97" s="11"/>
      <c r="Z97" s="11"/>
      <c r="AA97" s="11"/>
      <c r="AB97" s="11"/>
      <c r="AC97" s="11"/>
      <c r="AD97" s="11"/>
      <c r="AE97" s="11"/>
      <c r="AF97" s="11"/>
      <c r="AG97" s="20"/>
      <c r="AH97" s="20"/>
      <c r="AI97" s="20"/>
      <c r="AJ97" s="20"/>
      <c r="AK97" s="20"/>
      <c r="AL97" s="20"/>
      <c r="AM97" s="20"/>
      <c r="AN97" s="20"/>
      <c r="AO97" s="20"/>
      <c r="AP97" s="20"/>
      <c r="AQ97" s="20"/>
      <c r="AR97" s="20"/>
      <c r="AS97" s="20"/>
      <c r="AT97" s="20"/>
      <c r="AU97" s="20"/>
      <c r="AV97" s="20"/>
      <c r="AW97" s="20"/>
      <c r="AX97" s="20"/>
    </row>
    <row r="98" spans="2:50" x14ac:dyDescent="0.3">
      <c r="B98" s="3"/>
      <c r="C98" s="3"/>
      <c r="D98" s="3"/>
      <c r="E98" s="3"/>
      <c r="F98" s="3"/>
      <c r="G98" s="3"/>
      <c r="H98" s="3"/>
      <c r="I98" s="3"/>
      <c r="J98" s="3"/>
      <c r="K98" s="3"/>
      <c r="L98" s="3"/>
      <c r="M98" s="20"/>
      <c r="N98" s="20"/>
      <c r="O98" s="11"/>
      <c r="P98" s="11"/>
      <c r="Q98" s="29"/>
      <c r="R98" s="40"/>
      <c r="S98" s="40"/>
      <c r="T98" s="40"/>
      <c r="U98" s="40"/>
      <c r="V98" s="42"/>
      <c r="W98" s="40"/>
      <c r="X98" s="40"/>
      <c r="Y98" s="40"/>
      <c r="Z98" s="40"/>
      <c r="AA98" s="40"/>
      <c r="AB98" s="40"/>
      <c r="AC98" s="40"/>
      <c r="AD98" s="40"/>
      <c r="AE98" s="28"/>
      <c r="AF98" s="28"/>
      <c r="AG98" s="20"/>
      <c r="AH98" s="20"/>
      <c r="AI98" s="20"/>
      <c r="AJ98" s="20"/>
      <c r="AK98" s="20"/>
      <c r="AL98" s="20"/>
      <c r="AM98" s="20"/>
      <c r="AN98" s="20"/>
      <c r="AO98" s="20"/>
      <c r="AP98" s="20"/>
      <c r="AQ98" s="20"/>
      <c r="AR98" s="20"/>
      <c r="AS98" s="20"/>
      <c r="AT98" s="20"/>
      <c r="AU98" s="20"/>
      <c r="AV98" s="20"/>
      <c r="AW98" s="20"/>
      <c r="AX98" s="20"/>
    </row>
    <row r="99" spans="2:50" x14ac:dyDescent="0.3">
      <c r="B99" s="3"/>
      <c r="C99" s="3"/>
      <c r="D99" s="3"/>
      <c r="E99" s="3"/>
      <c r="F99" s="3"/>
      <c r="G99" s="3"/>
      <c r="H99" s="3"/>
      <c r="I99" s="3"/>
      <c r="J99" s="3"/>
      <c r="K99" s="3"/>
      <c r="L99" s="3"/>
      <c r="M99" s="20"/>
      <c r="N99" s="20"/>
      <c r="O99" s="11"/>
      <c r="P99" s="11"/>
      <c r="Q99" s="41"/>
      <c r="R99" s="42"/>
      <c r="S99" s="42"/>
      <c r="T99" s="42"/>
      <c r="U99" s="42"/>
      <c r="V99" s="42"/>
      <c r="W99" s="42"/>
      <c r="X99" s="42"/>
      <c r="Y99" s="42"/>
      <c r="Z99" s="42"/>
      <c r="AA99" s="13"/>
      <c r="AB99" s="13"/>
      <c r="AC99" s="13"/>
      <c r="AD99" s="13"/>
      <c r="AE99" s="28"/>
      <c r="AF99" s="28"/>
      <c r="AG99" s="20"/>
      <c r="AH99" s="20"/>
      <c r="AI99" s="20"/>
      <c r="AJ99" s="20"/>
      <c r="AK99" s="20"/>
      <c r="AL99" s="20"/>
      <c r="AM99" s="20"/>
      <c r="AN99" s="20"/>
      <c r="AO99" s="20"/>
      <c r="AP99" s="20"/>
      <c r="AQ99" s="20"/>
      <c r="AR99" s="20"/>
      <c r="AS99" s="20"/>
      <c r="AT99" s="20"/>
      <c r="AU99" s="20"/>
      <c r="AV99" s="20"/>
      <c r="AW99" s="20"/>
      <c r="AX99" s="20"/>
    </row>
    <row r="100" spans="2:50" x14ac:dyDescent="0.3">
      <c r="B100" s="3"/>
      <c r="C100" s="3"/>
      <c r="D100" s="3"/>
      <c r="E100" s="3"/>
      <c r="F100" s="3"/>
      <c r="G100" s="3"/>
      <c r="H100" s="3"/>
      <c r="I100" s="3"/>
      <c r="J100" s="3"/>
      <c r="K100" s="3"/>
      <c r="L100" s="3"/>
      <c r="M100" s="20"/>
      <c r="N100" s="20"/>
      <c r="O100" s="11"/>
      <c r="P100" s="11"/>
      <c r="Q100" s="32"/>
      <c r="R100" s="42"/>
      <c r="S100" s="42"/>
      <c r="T100" s="42"/>
      <c r="U100" s="42"/>
      <c r="V100" s="42"/>
      <c r="W100" s="42"/>
      <c r="X100" s="42"/>
      <c r="Y100" s="42"/>
      <c r="Z100" s="42"/>
      <c r="AA100" s="42"/>
      <c r="AB100" s="42"/>
      <c r="AC100" s="42"/>
      <c r="AD100" s="42"/>
      <c r="AE100" s="11"/>
      <c r="AF100" s="11"/>
      <c r="AG100" s="20"/>
      <c r="AH100" s="20"/>
      <c r="AI100" s="20"/>
      <c r="AJ100" s="20"/>
      <c r="AK100" s="20"/>
      <c r="AL100" s="20"/>
      <c r="AM100" s="20"/>
      <c r="AN100" s="20"/>
      <c r="AO100" s="20"/>
      <c r="AP100" s="20"/>
      <c r="AQ100" s="20"/>
      <c r="AR100" s="20"/>
      <c r="AS100" s="20"/>
      <c r="AT100" s="20"/>
      <c r="AU100" s="20"/>
      <c r="AV100" s="20"/>
      <c r="AW100" s="20"/>
      <c r="AX100" s="20"/>
    </row>
    <row r="101" spans="2:50" x14ac:dyDescent="0.3">
      <c r="B101" s="3"/>
      <c r="C101" s="3"/>
      <c r="D101" s="3"/>
      <c r="E101" s="3"/>
      <c r="F101" s="3"/>
      <c r="G101" s="3"/>
      <c r="H101" s="3"/>
      <c r="I101" s="3"/>
      <c r="J101" s="3"/>
      <c r="K101" s="3"/>
      <c r="L101" s="3"/>
      <c r="M101" s="20"/>
      <c r="N101" s="20"/>
      <c r="O101" s="11"/>
      <c r="P101" s="11"/>
      <c r="Q101" s="32"/>
      <c r="R101" s="42"/>
      <c r="S101" s="42"/>
      <c r="T101" s="42"/>
      <c r="U101" s="42"/>
      <c r="V101" s="42"/>
      <c r="W101" s="42"/>
      <c r="X101" s="42"/>
      <c r="Y101" s="42"/>
      <c r="Z101" s="42"/>
      <c r="AA101" s="42"/>
      <c r="AB101" s="42"/>
      <c r="AC101" s="42"/>
      <c r="AD101" s="42"/>
      <c r="AE101" s="11"/>
      <c r="AF101" s="11"/>
      <c r="AG101" s="20"/>
      <c r="AH101" s="20"/>
      <c r="AI101" s="20"/>
      <c r="AJ101" s="20"/>
      <c r="AK101" s="20"/>
      <c r="AL101" s="20"/>
      <c r="AM101" s="20"/>
      <c r="AN101" s="20"/>
      <c r="AO101" s="20"/>
      <c r="AP101" s="20"/>
      <c r="AQ101" s="20"/>
      <c r="AR101" s="20"/>
      <c r="AS101" s="20"/>
      <c r="AT101" s="20"/>
      <c r="AU101" s="20"/>
      <c r="AV101" s="20"/>
      <c r="AW101" s="20"/>
      <c r="AX101" s="20"/>
    </row>
    <row r="102" spans="2:50" x14ac:dyDescent="0.3">
      <c r="B102" s="3"/>
      <c r="C102" s="3"/>
      <c r="D102" s="3"/>
      <c r="E102" s="3"/>
      <c r="F102" s="3"/>
      <c r="G102" s="3"/>
      <c r="H102" s="3"/>
      <c r="I102" s="3"/>
      <c r="J102" s="3"/>
      <c r="K102" s="3"/>
      <c r="L102" s="3"/>
      <c r="M102" s="20"/>
      <c r="N102" s="20"/>
      <c r="O102" s="11"/>
      <c r="P102" s="11"/>
      <c r="Q102" s="32"/>
      <c r="R102" s="42"/>
      <c r="S102" s="42"/>
      <c r="T102" s="42"/>
      <c r="U102" s="42"/>
      <c r="V102" s="18"/>
      <c r="W102" s="42"/>
      <c r="X102" s="42"/>
      <c r="Y102" s="42"/>
      <c r="Z102" s="42"/>
      <c r="AA102" s="42"/>
      <c r="AB102" s="42"/>
      <c r="AC102" s="42"/>
      <c r="AD102" s="42"/>
      <c r="AE102" s="11"/>
      <c r="AF102" s="11"/>
      <c r="AG102" s="20"/>
      <c r="AH102" s="20"/>
      <c r="AI102" s="20"/>
      <c r="AJ102" s="20"/>
      <c r="AK102" s="20"/>
      <c r="AL102" s="20"/>
      <c r="AM102" s="20"/>
      <c r="AN102" s="20"/>
      <c r="AO102" s="20"/>
      <c r="AP102" s="20"/>
      <c r="AQ102" s="20"/>
      <c r="AR102" s="20"/>
      <c r="AS102" s="20"/>
      <c r="AT102" s="20"/>
      <c r="AU102" s="20"/>
      <c r="AV102" s="20"/>
      <c r="AW102" s="20"/>
      <c r="AX102" s="20"/>
    </row>
    <row r="103" spans="2:50" x14ac:dyDescent="0.3">
      <c r="B103" s="3"/>
      <c r="C103" s="3"/>
      <c r="D103" s="3"/>
      <c r="E103" s="3"/>
      <c r="F103" s="3"/>
      <c r="G103" s="3"/>
      <c r="H103" s="3"/>
      <c r="I103" s="3"/>
      <c r="J103" s="3"/>
      <c r="K103" s="3"/>
      <c r="L103" s="3"/>
      <c r="M103" s="20"/>
      <c r="N103" s="20"/>
      <c r="O103" s="11"/>
      <c r="P103" s="11"/>
      <c r="Q103" s="11"/>
      <c r="R103" s="18"/>
      <c r="S103" s="18"/>
      <c r="T103" s="18"/>
      <c r="U103" s="18"/>
      <c r="V103" s="19"/>
      <c r="W103" s="18"/>
      <c r="X103" s="18"/>
      <c r="Y103" s="18"/>
      <c r="Z103" s="18"/>
      <c r="AA103" s="37"/>
      <c r="AB103" s="37"/>
      <c r="AC103" s="37"/>
      <c r="AD103" s="11"/>
      <c r="AE103" s="11"/>
      <c r="AF103" s="11"/>
      <c r="AG103" s="20"/>
      <c r="AH103" s="20"/>
      <c r="AI103" s="20"/>
      <c r="AJ103" s="20"/>
      <c r="AK103" s="20"/>
      <c r="AL103" s="20"/>
      <c r="AM103" s="20"/>
      <c r="AN103" s="20"/>
      <c r="AO103" s="20"/>
      <c r="AP103" s="20"/>
      <c r="AQ103" s="20"/>
      <c r="AR103" s="20"/>
      <c r="AS103" s="20"/>
      <c r="AT103" s="20"/>
      <c r="AU103" s="20"/>
      <c r="AV103" s="20"/>
      <c r="AW103" s="20"/>
      <c r="AX103" s="20"/>
    </row>
    <row r="104" spans="2:50" x14ac:dyDescent="0.3">
      <c r="B104" s="3"/>
      <c r="C104" s="3"/>
      <c r="D104" s="3"/>
      <c r="E104" s="3"/>
      <c r="F104" s="3"/>
      <c r="G104" s="3"/>
      <c r="H104" s="3"/>
      <c r="I104" s="3"/>
      <c r="J104" s="3"/>
      <c r="K104" s="3"/>
      <c r="L104" s="3"/>
      <c r="M104" s="20"/>
      <c r="N104" s="20"/>
      <c r="O104" s="11"/>
      <c r="P104" s="11"/>
      <c r="Q104" s="32"/>
      <c r="R104" s="19"/>
      <c r="S104" s="19"/>
      <c r="T104" s="19"/>
      <c r="U104" s="19"/>
      <c r="V104" s="42"/>
      <c r="W104" s="19"/>
      <c r="X104" s="19"/>
      <c r="Y104" s="19"/>
      <c r="Z104" s="19"/>
      <c r="AA104" s="19"/>
      <c r="AB104" s="19"/>
      <c r="AC104" s="19"/>
      <c r="AD104" s="14"/>
      <c r="AE104" s="11"/>
      <c r="AF104" s="11"/>
      <c r="AG104" s="20"/>
      <c r="AH104" s="20"/>
      <c r="AI104" s="20"/>
      <c r="AJ104" s="20"/>
      <c r="AK104" s="20"/>
      <c r="AL104" s="20"/>
      <c r="AM104" s="20"/>
      <c r="AN104" s="20"/>
      <c r="AO104" s="20"/>
      <c r="AP104" s="20"/>
      <c r="AQ104" s="20"/>
      <c r="AR104" s="20"/>
      <c r="AS104" s="20"/>
      <c r="AT104" s="20"/>
      <c r="AU104" s="20"/>
      <c r="AV104" s="20"/>
      <c r="AW104" s="20"/>
      <c r="AX104" s="20"/>
    </row>
    <row r="105" spans="2:50" x14ac:dyDescent="0.3">
      <c r="B105" s="3"/>
      <c r="C105" s="3"/>
      <c r="D105" s="3"/>
      <c r="E105" s="3"/>
      <c r="F105" s="3"/>
      <c r="G105" s="3"/>
      <c r="H105" s="3"/>
      <c r="I105" s="3"/>
      <c r="J105" s="3"/>
      <c r="K105" s="3"/>
      <c r="L105" s="3"/>
      <c r="M105" s="20"/>
      <c r="N105" s="20"/>
      <c r="O105" s="11"/>
      <c r="P105" s="11"/>
      <c r="Q105" s="32"/>
      <c r="R105" s="42"/>
      <c r="S105" s="42"/>
      <c r="T105" s="42"/>
      <c r="U105" s="42"/>
      <c r="V105" s="13"/>
      <c r="W105" s="42"/>
      <c r="X105" s="42"/>
      <c r="Y105" s="42"/>
      <c r="Z105" s="42"/>
      <c r="AA105" s="42"/>
      <c r="AB105" s="42"/>
      <c r="AC105" s="42"/>
      <c r="AD105" s="14"/>
      <c r="AE105" s="11"/>
      <c r="AF105" s="11"/>
      <c r="AG105" s="20"/>
      <c r="AH105" s="20"/>
      <c r="AI105" s="20"/>
      <c r="AJ105" s="20"/>
      <c r="AK105" s="20"/>
      <c r="AL105" s="20"/>
      <c r="AM105" s="20"/>
      <c r="AN105" s="20"/>
      <c r="AO105" s="20"/>
      <c r="AP105" s="20"/>
      <c r="AQ105" s="20"/>
      <c r="AR105" s="20"/>
      <c r="AS105" s="20"/>
      <c r="AT105" s="20"/>
      <c r="AU105" s="20"/>
      <c r="AV105" s="20"/>
      <c r="AW105" s="20"/>
      <c r="AX105" s="20"/>
    </row>
    <row r="106" spans="2:50" x14ac:dyDescent="0.3">
      <c r="B106" s="3"/>
      <c r="C106" s="3"/>
      <c r="D106" s="3"/>
      <c r="E106" s="3"/>
      <c r="F106" s="3"/>
      <c r="G106" s="3"/>
      <c r="H106" s="3"/>
      <c r="I106" s="3"/>
      <c r="J106" s="3"/>
      <c r="K106" s="3"/>
      <c r="L106" s="3"/>
      <c r="M106" s="20"/>
      <c r="N106" s="20"/>
      <c r="O106" s="11"/>
      <c r="P106" s="11"/>
      <c r="Q106" s="32"/>
      <c r="R106" s="13"/>
      <c r="S106" s="13"/>
      <c r="T106" s="13"/>
      <c r="U106" s="13"/>
      <c r="V106" s="13"/>
      <c r="W106" s="13"/>
      <c r="X106" s="13"/>
      <c r="Y106" s="13"/>
      <c r="Z106" s="13"/>
      <c r="AA106" s="13"/>
      <c r="AB106" s="13"/>
      <c r="AC106" s="13"/>
      <c r="AD106" s="13"/>
      <c r="AE106" s="11"/>
      <c r="AF106" s="11"/>
      <c r="AG106" s="20"/>
      <c r="AH106" s="20"/>
      <c r="AI106" s="20"/>
      <c r="AJ106" s="20"/>
      <c r="AK106" s="20"/>
      <c r="AL106" s="20"/>
      <c r="AM106" s="20"/>
      <c r="AN106" s="20"/>
      <c r="AO106" s="20"/>
      <c r="AP106" s="20"/>
      <c r="AQ106" s="20"/>
      <c r="AR106" s="20"/>
      <c r="AS106" s="20"/>
      <c r="AT106" s="20"/>
      <c r="AU106" s="20"/>
      <c r="AV106" s="20"/>
      <c r="AW106" s="20"/>
      <c r="AX106" s="20"/>
    </row>
    <row r="107" spans="2:50" x14ac:dyDescent="0.3">
      <c r="B107" s="3"/>
      <c r="C107" s="3"/>
      <c r="D107" s="3"/>
      <c r="E107" s="3"/>
      <c r="F107" s="3"/>
      <c r="G107" s="3"/>
      <c r="H107" s="3"/>
      <c r="I107" s="3"/>
      <c r="J107" s="3"/>
      <c r="K107" s="3"/>
      <c r="L107" s="3"/>
      <c r="M107" s="20"/>
      <c r="N107" s="20"/>
      <c r="O107" s="11"/>
      <c r="P107" s="11"/>
      <c r="Q107" s="32"/>
      <c r="R107" s="13"/>
      <c r="S107" s="13"/>
      <c r="T107" s="13"/>
      <c r="U107" s="13"/>
      <c r="V107" s="43"/>
      <c r="W107" s="13"/>
      <c r="X107" s="13"/>
      <c r="Y107" s="13"/>
      <c r="Z107" s="13"/>
      <c r="AA107" s="13"/>
      <c r="AB107" s="13"/>
      <c r="AC107" s="13"/>
      <c r="AD107" s="13"/>
      <c r="AE107" s="11"/>
      <c r="AF107" s="11"/>
      <c r="AG107" s="20"/>
      <c r="AH107" s="20"/>
      <c r="AI107" s="20"/>
      <c r="AJ107" s="20"/>
      <c r="AK107" s="20"/>
      <c r="AL107" s="20"/>
      <c r="AM107" s="20"/>
      <c r="AN107" s="20"/>
      <c r="AO107" s="20"/>
      <c r="AP107" s="20"/>
      <c r="AQ107" s="20"/>
      <c r="AR107" s="20"/>
      <c r="AS107" s="20"/>
      <c r="AT107" s="20"/>
      <c r="AU107" s="20"/>
      <c r="AV107" s="20"/>
      <c r="AW107" s="20"/>
      <c r="AX107" s="20"/>
    </row>
    <row r="108" spans="2:50" x14ac:dyDescent="0.3">
      <c r="B108" s="3"/>
      <c r="C108" s="3"/>
      <c r="D108" s="3"/>
      <c r="E108" s="3"/>
      <c r="F108" s="3"/>
      <c r="G108" s="3"/>
      <c r="H108" s="3"/>
      <c r="I108" s="3"/>
      <c r="J108" s="3"/>
      <c r="K108" s="3"/>
      <c r="L108" s="3"/>
      <c r="M108" s="20"/>
      <c r="N108" s="20"/>
      <c r="O108" s="11"/>
      <c r="P108" s="11"/>
      <c r="Q108" s="32"/>
      <c r="R108" s="43"/>
      <c r="S108" s="43"/>
      <c r="T108" s="43"/>
      <c r="U108" s="43"/>
      <c r="V108" s="13"/>
      <c r="W108" s="43"/>
      <c r="X108" s="43"/>
      <c r="Y108" s="43"/>
      <c r="Z108" s="43"/>
      <c r="AA108" s="43"/>
      <c r="AB108" s="43"/>
      <c r="AC108" s="43"/>
      <c r="AD108" s="43"/>
      <c r="AE108" s="11"/>
      <c r="AF108" s="11"/>
      <c r="AG108" s="20"/>
      <c r="AH108" s="20"/>
      <c r="AI108" s="20"/>
      <c r="AJ108" s="20"/>
      <c r="AK108" s="20"/>
      <c r="AL108" s="20"/>
      <c r="AM108" s="20"/>
      <c r="AN108" s="20"/>
      <c r="AO108" s="20"/>
      <c r="AP108" s="20"/>
      <c r="AQ108" s="20"/>
      <c r="AR108" s="20"/>
      <c r="AS108" s="20"/>
      <c r="AT108" s="20"/>
      <c r="AU108" s="20"/>
      <c r="AV108" s="20"/>
      <c r="AW108" s="20"/>
      <c r="AX108" s="20"/>
    </row>
    <row r="109" spans="2:50" x14ac:dyDescent="0.3">
      <c r="B109" s="3"/>
      <c r="C109" s="3"/>
      <c r="D109" s="3"/>
      <c r="E109" s="3"/>
      <c r="F109" s="3"/>
      <c r="G109" s="3"/>
      <c r="H109" s="3"/>
      <c r="I109" s="3"/>
      <c r="J109" s="3"/>
      <c r="K109" s="3"/>
      <c r="L109" s="3"/>
      <c r="M109" s="20"/>
      <c r="N109" s="20"/>
      <c r="O109" s="11"/>
      <c r="P109" s="23"/>
      <c r="Q109" s="13"/>
      <c r="R109" s="13"/>
      <c r="S109" s="13"/>
      <c r="T109" s="13"/>
      <c r="U109" s="13"/>
      <c r="V109" s="20"/>
      <c r="W109" s="13"/>
      <c r="X109" s="13"/>
      <c r="Y109" s="13"/>
      <c r="Z109" s="13"/>
      <c r="AA109" s="11"/>
      <c r="AB109" s="11"/>
      <c r="AC109" s="11"/>
      <c r="AD109" s="11"/>
      <c r="AE109" s="11"/>
      <c r="AF109" s="11"/>
      <c r="AG109" s="20"/>
      <c r="AH109" s="20"/>
      <c r="AI109" s="20"/>
      <c r="AJ109" s="20"/>
      <c r="AK109" s="20"/>
      <c r="AL109" s="20"/>
      <c r="AM109" s="20"/>
      <c r="AN109" s="20"/>
      <c r="AO109" s="20"/>
      <c r="AP109" s="20"/>
      <c r="AQ109" s="20"/>
      <c r="AR109" s="20"/>
      <c r="AS109" s="20"/>
      <c r="AT109" s="20"/>
      <c r="AU109" s="20"/>
      <c r="AV109" s="20"/>
      <c r="AW109" s="20"/>
      <c r="AX109" s="20"/>
    </row>
    <row r="110" spans="2:50" x14ac:dyDescent="0.3">
      <c r="B110" s="3"/>
      <c r="C110" s="3"/>
      <c r="D110" s="3"/>
      <c r="E110" s="3"/>
      <c r="F110" s="3"/>
      <c r="G110" s="3"/>
      <c r="H110" s="3"/>
      <c r="I110" s="3"/>
      <c r="J110" s="3"/>
      <c r="K110" s="3"/>
      <c r="L110" s="3"/>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row>
    <row r="111" spans="2:50" x14ac:dyDescent="0.3">
      <c r="B111" s="3"/>
      <c r="C111" s="3"/>
      <c r="D111" s="3"/>
      <c r="E111" s="3"/>
      <c r="F111" s="3"/>
      <c r="G111" s="3"/>
      <c r="H111" s="3"/>
      <c r="I111" s="3"/>
      <c r="J111" s="3"/>
      <c r="K111" s="3"/>
      <c r="L111" s="3"/>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row>
    <row r="112" spans="2:50" x14ac:dyDescent="0.3">
      <c r="B112" s="3"/>
      <c r="C112" s="3"/>
      <c r="D112" s="3"/>
      <c r="E112" s="3"/>
      <c r="F112" s="3"/>
      <c r="G112" s="3"/>
      <c r="H112" s="3"/>
      <c r="I112" s="3"/>
      <c r="J112" s="3"/>
      <c r="K112" s="3"/>
      <c r="L112" s="3"/>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2:50" x14ac:dyDescent="0.3">
      <c r="B113" s="3"/>
      <c r="C113" s="3"/>
      <c r="D113" s="3"/>
      <c r="E113" s="3"/>
      <c r="F113" s="3"/>
      <c r="G113" s="3"/>
      <c r="H113" s="3"/>
      <c r="I113" s="3"/>
      <c r="J113" s="3"/>
      <c r="K113" s="3"/>
      <c r="L113" s="3"/>
      <c r="M113" s="20"/>
      <c r="N113" s="20"/>
      <c r="O113" s="20"/>
      <c r="P113" s="20"/>
      <c r="Q113" s="20"/>
      <c r="R113" s="20"/>
      <c r="S113" s="20"/>
      <c r="T113" s="20"/>
      <c r="U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row>
    <row r="114" spans="2:50" x14ac:dyDescent="0.3">
      <c r="B114" s="3"/>
      <c r="C114" s="3"/>
      <c r="D114" s="3"/>
      <c r="E114" s="3"/>
      <c r="F114" s="3"/>
      <c r="G114" s="3"/>
      <c r="H114" s="3"/>
      <c r="I114" s="3"/>
      <c r="J114" s="3"/>
      <c r="K114" s="3"/>
      <c r="L114" s="3"/>
      <c r="M114" s="20"/>
      <c r="N114" s="20"/>
      <c r="AI114" s="20"/>
      <c r="AJ114" s="20"/>
      <c r="AK114" s="20"/>
      <c r="AL114" s="20"/>
      <c r="AM114" s="20"/>
      <c r="AN114" s="20"/>
      <c r="AO114" s="20"/>
      <c r="AP114" s="20"/>
      <c r="AQ114" s="20"/>
      <c r="AR114" s="20"/>
      <c r="AS114" s="20"/>
      <c r="AT114" s="20"/>
      <c r="AU114" s="20"/>
      <c r="AV114" s="20"/>
      <c r="AW114" s="20"/>
      <c r="AX114" s="20"/>
    </row>
    <row r="115" spans="2:50" x14ac:dyDescent="0.3">
      <c r="B115" s="3"/>
      <c r="C115" s="3"/>
      <c r="D115" s="3"/>
      <c r="E115" s="3"/>
      <c r="F115" s="3"/>
      <c r="G115" s="3"/>
      <c r="H115" s="3"/>
      <c r="I115" s="3"/>
      <c r="J115" s="3"/>
      <c r="K115" s="3"/>
      <c r="L115" s="3"/>
      <c r="M115" s="20"/>
      <c r="N115" s="20"/>
      <c r="AI115" s="20"/>
      <c r="AJ115" s="20"/>
      <c r="AK115" s="20"/>
      <c r="AL115" s="20"/>
      <c r="AM115" s="20"/>
      <c r="AN115" s="20"/>
      <c r="AO115" s="20"/>
      <c r="AP115" s="20"/>
      <c r="AQ115" s="20"/>
      <c r="AR115" s="20"/>
      <c r="AS115" s="20"/>
      <c r="AT115" s="20"/>
      <c r="AU115" s="20"/>
      <c r="AV115" s="20"/>
      <c r="AW115" s="20"/>
      <c r="AX115" s="20"/>
    </row>
    <row r="116" spans="2:50" x14ac:dyDescent="0.3">
      <c r="B116" s="3"/>
      <c r="C116" s="3"/>
      <c r="D116" s="3"/>
      <c r="E116" s="3"/>
      <c r="F116" s="3"/>
      <c r="G116" s="3"/>
      <c r="H116" s="3"/>
      <c r="I116" s="3"/>
      <c r="J116" s="3"/>
      <c r="K116" s="3"/>
      <c r="L116" s="3"/>
      <c r="M116" s="20"/>
      <c r="N116" s="20"/>
      <c r="AI116" s="20"/>
      <c r="AJ116" s="20"/>
      <c r="AK116" s="20"/>
      <c r="AL116" s="20"/>
      <c r="AM116" s="20"/>
      <c r="AN116" s="20"/>
      <c r="AO116" s="20"/>
      <c r="AP116" s="20"/>
      <c r="AQ116" s="20"/>
      <c r="AR116" s="20"/>
      <c r="AS116" s="20"/>
      <c r="AT116" s="20"/>
      <c r="AU116" s="20"/>
      <c r="AV116" s="20"/>
      <c r="AW116" s="20"/>
      <c r="AX116" s="20"/>
    </row>
    <row r="117" spans="2:50" x14ac:dyDescent="0.3">
      <c r="B117" s="3"/>
      <c r="C117" s="3"/>
      <c r="D117" s="3"/>
      <c r="E117" s="3"/>
      <c r="F117" s="3"/>
      <c r="G117" s="3"/>
      <c r="H117" s="3"/>
      <c r="I117" s="3"/>
      <c r="J117" s="3"/>
      <c r="K117" s="3"/>
      <c r="L117" s="3"/>
      <c r="M117" s="20"/>
      <c r="N117" s="20"/>
      <c r="AI117" s="20"/>
      <c r="AJ117" s="20"/>
      <c r="AK117" s="20"/>
      <c r="AL117" s="20"/>
      <c r="AM117" s="20"/>
      <c r="AN117" s="20"/>
      <c r="AO117" s="20"/>
      <c r="AP117" s="20"/>
      <c r="AQ117" s="20"/>
      <c r="AR117" s="20"/>
      <c r="AS117" s="20"/>
      <c r="AT117" s="20"/>
      <c r="AU117" s="20"/>
      <c r="AV117" s="20"/>
      <c r="AW117" s="20"/>
      <c r="AX117" s="20"/>
    </row>
    <row r="118" spans="2:50" x14ac:dyDescent="0.3">
      <c r="B118" s="3"/>
      <c r="C118" s="3"/>
      <c r="D118" s="3"/>
      <c r="E118" s="3"/>
      <c r="F118" s="3"/>
      <c r="G118" s="3"/>
      <c r="H118" s="3"/>
      <c r="I118" s="3"/>
      <c r="J118" s="3"/>
      <c r="K118" s="3"/>
      <c r="L118" s="3"/>
      <c r="M118" s="20"/>
      <c r="N118" s="20"/>
      <c r="AI118" s="20"/>
      <c r="AJ118" s="20"/>
      <c r="AK118" s="20"/>
      <c r="AL118" s="20"/>
      <c r="AM118" s="20"/>
      <c r="AN118" s="20"/>
      <c r="AO118" s="20"/>
      <c r="AP118" s="20"/>
      <c r="AQ118" s="20"/>
      <c r="AR118" s="20"/>
      <c r="AS118" s="20"/>
      <c r="AT118" s="20"/>
      <c r="AU118" s="20"/>
      <c r="AV118" s="20"/>
      <c r="AW118" s="20"/>
      <c r="AX118" s="20"/>
    </row>
    <row r="119" spans="2:50" x14ac:dyDescent="0.3">
      <c r="B119" s="3"/>
      <c r="C119" s="3"/>
      <c r="D119" s="3"/>
      <c r="E119" s="3"/>
      <c r="F119" s="3"/>
      <c r="G119" s="3"/>
      <c r="H119" s="3"/>
      <c r="I119" s="3"/>
      <c r="J119" s="3"/>
      <c r="K119" s="3"/>
      <c r="L119" s="3"/>
      <c r="M119" s="20"/>
      <c r="N119" s="20"/>
      <c r="AI119" s="20"/>
      <c r="AJ119" s="20"/>
      <c r="AK119" s="20"/>
      <c r="AL119" s="20"/>
      <c r="AM119" s="20"/>
      <c r="AN119" s="20"/>
      <c r="AO119" s="20"/>
      <c r="AP119" s="20"/>
      <c r="AQ119" s="20"/>
      <c r="AR119" s="20"/>
      <c r="AS119" s="20"/>
      <c r="AT119" s="20"/>
      <c r="AU119" s="20"/>
      <c r="AV119" s="20"/>
      <c r="AW119" s="20"/>
      <c r="AX119" s="20"/>
    </row>
    <row r="120" spans="2:50" x14ac:dyDescent="0.3">
      <c r="B120" s="3"/>
      <c r="C120" s="3"/>
      <c r="D120" s="3"/>
      <c r="E120" s="3"/>
      <c r="F120" s="3"/>
      <c r="G120" s="3"/>
      <c r="H120" s="3"/>
      <c r="I120" s="3"/>
      <c r="J120" s="3"/>
      <c r="K120" s="3"/>
      <c r="L120" s="3"/>
      <c r="AI120" s="20"/>
      <c r="AJ120" s="20"/>
      <c r="AK120" s="20"/>
      <c r="AL120" s="20"/>
      <c r="AM120" s="20"/>
      <c r="AN120" s="20"/>
      <c r="AO120" s="20"/>
      <c r="AP120" s="20"/>
      <c r="AQ120" s="20"/>
      <c r="AR120" s="20"/>
      <c r="AS120" s="20"/>
      <c r="AT120" s="20"/>
      <c r="AU120" s="20"/>
      <c r="AV120" s="20"/>
      <c r="AW120" s="20"/>
      <c r="AX120" s="20"/>
    </row>
    <row r="121" spans="2:50" x14ac:dyDescent="0.3">
      <c r="B121" s="3"/>
      <c r="C121" s="3"/>
      <c r="D121" s="3"/>
      <c r="E121" s="3"/>
      <c r="F121" s="3"/>
      <c r="G121" s="3"/>
      <c r="H121" s="3"/>
      <c r="I121" s="3"/>
      <c r="J121" s="3"/>
      <c r="K121" s="3"/>
      <c r="L121" s="3"/>
      <c r="AI121" s="20"/>
      <c r="AJ121" s="20"/>
      <c r="AK121" s="20"/>
      <c r="AL121" s="20"/>
      <c r="AM121" s="20"/>
      <c r="AN121" s="20"/>
      <c r="AO121" s="20"/>
      <c r="AP121" s="20"/>
      <c r="AQ121" s="20"/>
      <c r="AR121" s="20"/>
      <c r="AS121" s="20"/>
      <c r="AT121" s="20"/>
      <c r="AU121" s="20"/>
      <c r="AV121" s="20"/>
      <c r="AW121" s="20"/>
      <c r="AX121" s="20"/>
    </row>
    <row r="122" spans="2:50" x14ac:dyDescent="0.3">
      <c r="B122" s="3"/>
      <c r="C122" s="3"/>
      <c r="D122" s="3"/>
      <c r="E122" s="3"/>
      <c r="F122" s="3"/>
      <c r="G122" s="3"/>
      <c r="H122" s="3"/>
      <c r="I122" s="3"/>
      <c r="J122" s="3"/>
      <c r="K122" s="3"/>
      <c r="L122" s="3"/>
      <c r="AI122" s="20"/>
      <c r="AJ122" s="20"/>
      <c r="AK122" s="20"/>
      <c r="AL122" s="20"/>
      <c r="AM122" s="20"/>
      <c r="AN122" s="20"/>
      <c r="AO122" s="20"/>
      <c r="AP122" s="20"/>
      <c r="AQ122" s="20"/>
      <c r="AR122" s="20"/>
      <c r="AS122" s="20"/>
      <c r="AT122" s="20"/>
      <c r="AU122" s="20"/>
      <c r="AV122" s="20"/>
      <c r="AW122" s="20"/>
      <c r="AX122" s="20"/>
    </row>
    <row r="123" spans="2:50" x14ac:dyDescent="0.3">
      <c r="B123" s="3"/>
      <c r="C123" s="3"/>
      <c r="D123" s="3"/>
      <c r="E123" s="3"/>
      <c r="F123" s="3"/>
      <c r="G123" s="3"/>
      <c r="H123" s="3"/>
      <c r="I123" s="3"/>
      <c r="J123" s="3"/>
      <c r="K123" s="3"/>
      <c r="L123" s="3"/>
      <c r="AI123" s="20"/>
      <c r="AJ123" s="20"/>
      <c r="AK123" s="20"/>
      <c r="AL123" s="20"/>
      <c r="AM123" s="20"/>
      <c r="AN123" s="20"/>
      <c r="AO123" s="20"/>
      <c r="AP123" s="20"/>
      <c r="AQ123" s="20"/>
      <c r="AR123" s="20"/>
      <c r="AS123" s="20"/>
      <c r="AT123" s="20"/>
      <c r="AU123" s="20"/>
      <c r="AV123" s="20"/>
      <c r="AW123" s="20"/>
      <c r="AX123" s="20"/>
    </row>
    <row r="124" spans="2:50" x14ac:dyDescent="0.3">
      <c r="B124" s="3"/>
      <c r="C124" s="3"/>
      <c r="D124" s="3"/>
      <c r="E124" s="3"/>
      <c r="F124" s="3"/>
      <c r="G124" s="3"/>
      <c r="H124" s="3"/>
      <c r="I124" s="3"/>
      <c r="J124" s="3"/>
      <c r="K124" s="3"/>
      <c r="L124" s="3"/>
      <c r="AI124" s="20"/>
      <c r="AJ124" s="20"/>
      <c r="AK124" s="20"/>
      <c r="AL124" s="20"/>
      <c r="AM124" s="20"/>
      <c r="AN124" s="20"/>
      <c r="AO124" s="20"/>
      <c r="AP124" s="20"/>
      <c r="AQ124" s="20"/>
      <c r="AR124" s="20"/>
      <c r="AS124" s="20"/>
      <c r="AT124" s="20"/>
      <c r="AU124" s="20"/>
      <c r="AV124" s="20"/>
      <c r="AW124" s="20"/>
      <c r="AX124" s="20"/>
    </row>
    <row r="125" spans="2:50" x14ac:dyDescent="0.3">
      <c r="B125" s="3"/>
      <c r="C125" s="3"/>
      <c r="D125" s="3"/>
      <c r="E125" s="3"/>
      <c r="F125" s="3"/>
      <c r="G125" s="3"/>
      <c r="H125" s="3"/>
      <c r="I125" s="3"/>
      <c r="J125" s="3"/>
      <c r="K125" s="3"/>
      <c r="L125" s="3"/>
      <c r="AI125" s="20"/>
      <c r="AJ125" s="20"/>
      <c r="AK125" s="20"/>
      <c r="AL125" s="20"/>
      <c r="AM125" s="20"/>
      <c r="AN125" s="20"/>
      <c r="AO125" s="20"/>
      <c r="AP125" s="20"/>
      <c r="AQ125" s="20"/>
      <c r="AR125" s="20"/>
      <c r="AS125" s="20"/>
      <c r="AT125" s="20"/>
      <c r="AU125" s="20"/>
      <c r="AV125" s="20"/>
      <c r="AW125" s="20"/>
      <c r="AX125" s="20"/>
    </row>
    <row r="126" spans="2:50" x14ac:dyDescent="0.3">
      <c r="B126" s="3"/>
      <c r="C126" s="3"/>
      <c r="D126" s="3"/>
      <c r="E126" s="3"/>
      <c r="F126" s="3"/>
      <c r="G126" s="3"/>
      <c r="H126" s="3"/>
      <c r="I126" s="3"/>
      <c r="J126" s="3"/>
      <c r="K126" s="3"/>
      <c r="L126" s="3"/>
      <c r="AI126" s="20"/>
      <c r="AJ126" s="20"/>
      <c r="AK126" s="20"/>
      <c r="AL126" s="20"/>
      <c r="AM126" s="20"/>
      <c r="AN126" s="20"/>
      <c r="AO126" s="20"/>
      <c r="AP126" s="20"/>
      <c r="AQ126" s="20"/>
      <c r="AR126" s="20"/>
      <c r="AS126" s="20"/>
      <c r="AT126" s="20"/>
      <c r="AU126" s="20"/>
      <c r="AV126" s="20"/>
      <c r="AW126" s="20"/>
      <c r="AX126" s="20"/>
    </row>
    <row r="127" spans="2:50" x14ac:dyDescent="0.3">
      <c r="B127" s="3"/>
      <c r="C127" s="3"/>
      <c r="D127" s="3"/>
      <c r="E127" s="3"/>
      <c r="F127" s="3"/>
      <c r="G127" s="3"/>
      <c r="H127" s="3"/>
      <c r="I127" s="3"/>
      <c r="J127" s="3"/>
      <c r="K127" s="3"/>
      <c r="L127" s="3"/>
      <c r="AI127" s="20"/>
      <c r="AJ127" s="20"/>
      <c r="AK127" s="20"/>
      <c r="AL127" s="20"/>
      <c r="AM127" s="20"/>
      <c r="AN127" s="20"/>
      <c r="AO127" s="20"/>
      <c r="AP127" s="20"/>
      <c r="AQ127" s="20"/>
      <c r="AR127" s="20"/>
      <c r="AS127" s="20"/>
      <c r="AT127" s="20"/>
      <c r="AU127" s="20"/>
      <c r="AV127" s="20"/>
      <c r="AW127" s="20"/>
      <c r="AX127" s="20"/>
    </row>
    <row r="128" spans="2:50" x14ac:dyDescent="0.3">
      <c r="AI128" s="20"/>
      <c r="AJ128" s="20"/>
      <c r="AK128" s="20"/>
      <c r="AL128" s="20"/>
      <c r="AM128" s="20"/>
      <c r="AN128" s="20"/>
      <c r="AO128" s="20"/>
      <c r="AP128" s="20"/>
      <c r="AQ128" s="20"/>
      <c r="AR128" s="20"/>
      <c r="AS128" s="20"/>
      <c r="AT128" s="20"/>
      <c r="AU128" s="20"/>
      <c r="AV128" s="20"/>
      <c r="AW128" s="20"/>
      <c r="AX128" s="20"/>
    </row>
    <row r="129" spans="35:50" x14ac:dyDescent="0.3">
      <c r="AI129" s="20"/>
      <c r="AJ129" s="20"/>
      <c r="AK129" s="20"/>
      <c r="AL129" s="20"/>
      <c r="AM129" s="20"/>
      <c r="AN129" s="20"/>
      <c r="AO129" s="20"/>
      <c r="AP129" s="20"/>
      <c r="AQ129" s="20"/>
      <c r="AR129" s="20"/>
      <c r="AS129" s="20"/>
      <c r="AX129" s="20"/>
    </row>
    <row r="130" spans="35:50" x14ac:dyDescent="0.3">
      <c r="AI130" s="20"/>
      <c r="AJ130" s="20"/>
      <c r="AK130" s="20"/>
      <c r="AL130" s="20"/>
      <c r="AM130" s="20"/>
      <c r="AN130" s="20"/>
      <c r="AO130" s="20"/>
      <c r="AP130" s="20"/>
      <c r="AQ130" s="20"/>
      <c r="AR130" s="20"/>
      <c r="AS130" s="20"/>
      <c r="AX130" s="20"/>
    </row>
    <row r="131" spans="35:50" x14ac:dyDescent="0.3">
      <c r="AI131" s="20"/>
      <c r="AJ131" s="20"/>
      <c r="AK131" s="20"/>
      <c r="AL131" s="20"/>
      <c r="AM131" s="20"/>
      <c r="AN131" s="20"/>
      <c r="AO131" s="20"/>
      <c r="AP131" s="20"/>
      <c r="AQ131" s="20"/>
      <c r="AR131" s="20"/>
      <c r="AS131" s="20"/>
    </row>
    <row r="132" spans="35:50" x14ac:dyDescent="0.3">
      <c r="AI132" s="20"/>
      <c r="AJ132" s="20"/>
      <c r="AK132" s="20"/>
      <c r="AL132" s="20"/>
      <c r="AM132" s="20"/>
      <c r="AN132" s="20"/>
      <c r="AO132" s="20"/>
      <c r="AP132" s="20"/>
      <c r="AQ132" s="20"/>
      <c r="AR132" s="20"/>
      <c r="AS132" s="20"/>
    </row>
    <row r="133" spans="35:50" x14ac:dyDescent="0.3">
      <c r="AI133" s="20"/>
      <c r="AJ133" s="20"/>
      <c r="AK133" s="20"/>
      <c r="AL133" s="20"/>
      <c r="AM133" s="20"/>
      <c r="AN133" s="20"/>
      <c r="AO133" s="20"/>
      <c r="AP133" s="20"/>
      <c r="AQ133" s="20"/>
      <c r="AR133" s="20"/>
      <c r="AS133" s="20"/>
    </row>
    <row r="134" spans="35:50" x14ac:dyDescent="0.3">
      <c r="AI134" s="20"/>
      <c r="AJ134" s="20"/>
      <c r="AK134" s="20"/>
      <c r="AL134" s="20"/>
      <c r="AM134" s="20"/>
      <c r="AN134" s="20"/>
      <c r="AO134" s="20"/>
      <c r="AP134" s="20"/>
      <c r="AQ134" s="20"/>
      <c r="AR134" s="20"/>
      <c r="AS134" s="20"/>
    </row>
    <row r="135" spans="35:50" x14ac:dyDescent="0.3">
      <c r="AI135" s="20"/>
      <c r="AJ135" s="20"/>
      <c r="AK135" s="20"/>
      <c r="AL135" s="20"/>
      <c r="AM135" s="20"/>
      <c r="AN135" s="20"/>
      <c r="AO135" s="20"/>
      <c r="AP135" s="20"/>
      <c r="AQ135" s="20"/>
      <c r="AR135" s="20"/>
      <c r="AS135" s="20"/>
    </row>
    <row r="136" spans="35:50" x14ac:dyDescent="0.3">
      <c r="AI136" s="20"/>
      <c r="AJ136" s="20"/>
      <c r="AK136" s="20"/>
      <c r="AL136" s="20"/>
      <c r="AM136" s="20"/>
      <c r="AN136" s="20"/>
      <c r="AO136" s="20"/>
      <c r="AP136" s="20"/>
      <c r="AQ136" s="20"/>
      <c r="AR136" s="20"/>
      <c r="AS136" s="20"/>
    </row>
    <row r="137" spans="35:50" x14ac:dyDescent="0.3">
      <c r="AI137" s="20"/>
      <c r="AJ137" s="20"/>
      <c r="AK137" s="20"/>
      <c r="AL137" s="20"/>
      <c r="AM137" s="20"/>
      <c r="AN137" s="20"/>
      <c r="AO137" s="20"/>
      <c r="AP137" s="20"/>
      <c r="AQ137" s="20"/>
      <c r="AR137" s="20"/>
      <c r="AS137" s="20"/>
    </row>
  </sheetData>
  <sheetProtection selectLockedCells="1"/>
  <sortState xmlns:xlrd2="http://schemas.microsoft.com/office/spreadsheetml/2017/richdata2" ref="W30:AE38">
    <sortCondition descending="1" ref="X30:X38"/>
  </sortState>
  <dataConsolidate/>
  <mergeCells count="10">
    <mergeCell ref="N1:AH1"/>
    <mergeCell ref="AI1:AT1"/>
    <mergeCell ref="Y23:Z23"/>
    <mergeCell ref="Y24:Z24"/>
    <mergeCell ref="Y21:Z21"/>
    <mergeCell ref="X5:Z5"/>
    <mergeCell ref="Y17:Z17"/>
    <mergeCell ref="Y18:Z18"/>
    <mergeCell ref="Y19:Z19"/>
    <mergeCell ref="Y20:Z20"/>
  </mergeCells>
  <dataValidations count="2">
    <dataValidation type="list" allowBlank="1" showInputMessage="1" showErrorMessage="1" sqref="AE11" xr:uid="{00000000-0002-0000-0300-000000000000}">
      <formula1>Acid_Type</formula1>
    </dataValidation>
    <dataValidation type="list" allowBlank="1" showInputMessage="1" showErrorMessage="1" sqref="AE13" xr:uid="{00000000-0002-0000-0300-000001000000}">
      <formula1>Base_Type</formula1>
    </dataValidation>
  </dataValidations>
  <pageMargins left="0.25" right="0.25" top="0.5" bottom="0.5" header="0.3" footer="0.3"/>
  <pageSetup scale="82" orientation="landscape" r:id="rId1"/>
  <rowBreaks count="2" manualBreakCount="2">
    <brk id="70" min="14" max="44" man="1"/>
    <brk id="97" min="14" max="44" man="1"/>
  </rowBreaks>
  <colBreaks count="1" manualBreakCount="1">
    <brk id="14" max="4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06"/>
  <sheetViews>
    <sheetView zoomScale="90" zoomScaleNormal="90" zoomScaleSheetLayoutView="40" workbookViewId="0">
      <selection activeCell="X5" sqref="X5:Y5"/>
    </sheetView>
  </sheetViews>
  <sheetFormatPr defaultRowHeight="14.4" x14ac:dyDescent="0.3"/>
  <cols>
    <col min="1" max="1" width="6.6640625" customWidth="1"/>
    <col min="2" max="2" width="3.6640625" hidden="1" customWidth="1"/>
    <col min="3" max="3" width="10.109375" hidden="1" customWidth="1"/>
    <col min="4" max="11" width="0" hidden="1" customWidth="1"/>
    <col min="12" max="13" width="3.6640625" hidden="1" customWidth="1"/>
    <col min="14" max="14" width="3.6640625" customWidth="1"/>
    <col min="15" max="15" width="9.109375" customWidth="1"/>
    <col min="17" max="17" width="10.6640625" customWidth="1"/>
    <col min="19" max="20" width="9.109375" customWidth="1"/>
    <col min="31" max="31" width="3.6640625" customWidth="1"/>
    <col min="32" max="32" width="9.109375" customWidth="1"/>
    <col min="34" max="35" width="3.6640625" customWidth="1"/>
    <col min="38" max="38" width="10.6640625" customWidth="1"/>
    <col min="40" max="41" width="9.109375" customWidth="1"/>
    <col min="52" max="52" width="3.6640625" customWidth="1"/>
    <col min="53" max="53" width="9.109375" customWidth="1"/>
    <col min="55" max="56" width="3.6640625" customWidth="1"/>
  </cols>
  <sheetData>
    <row r="1" spans="1:55" s="74" customFormat="1" ht="19.8" x14ac:dyDescent="0.35">
      <c r="A1"/>
      <c r="B1" s="411"/>
      <c r="C1" s="411"/>
      <c r="D1" s="411"/>
      <c r="E1" s="411"/>
      <c r="F1" s="411"/>
      <c r="G1" s="411" t="s">
        <v>480</v>
      </c>
      <c r="H1" s="411"/>
      <c r="I1" s="411"/>
      <c r="J1" s="411"/>
      <c r="K1" s="411"/>
      <c r="L1" s="411"/>
      <c r="M1" s="411"/>
      <c r="N1" s="687" t="s">
        <v>485</v>
      </c>
      <c r="O1" s="688"/>
      <c r="P1" s="688"/>
      <c r="Q1" s="688"/>
      <c r="R1" s="688"/>
      <c r="S1" s="688"/>
      <c r="T1" s="688"/>
      <c r="U1" s="688"/>
      <c r="V1" s="688"/>
      <c r="W1" s="688"/>
      <c r="X1" s="688"/>
      <c r="Y1" s="688"/>
      <c r="Z1" s="688"/>
      <c r="AA1" s="688"/>
      <c r="AB1" s="688"/>
      <c r="AC1" s="688"/>
      <c r="AD1" s="688"/>
      <c r="AE1" s="688"/>
      <c r="AF1" s="688"/>
      <c r="AG1" s="688"/>
      <c r="AH1" s="689"/>
      <c r="AI1" s="628"/>
      <c r="AJ1" s="629"/>
      <c r="AK1" s="629"/>
      <c r="AL1" s="629"/>
      <c r="AM1" s="629"/>
      <c r="AN1" s="629"/>
      <c r="AO1" s="629"/>
      <c r="AP1" s="629"/>
      <c r="AQ1" s="629"/>
      <c r="AR1" s="629" t="s">
        <v>480</v>
      </c>
      <c r="AS1" s="629"/>
      <c r="AT1" s="629"/>
      <c r="AU1" s="629"/>
      <c r="AV1" s="629"/>
      <c r="AW1" s="629"/>
      <c r="AX1" s="629"/>
      <c r="AY1" s="629"/>
      <c r="AZ1" s="629"/>
      <c r="BA1" s="631"/>
      <c r="BB1" s="631"/>
      <c r="BC1" s="632"/>
    </row>
    <row r="3" spans="1:55" ht="15.6" x14ac:dyDescent="0.3">
      <c r="B3" s="51" t="s">
        <v>460</v>
      </c>
      <c r="C3" s="3"/>
      <c r="D3" s="3"/>
      <c r="E3" s="3"/>
      <c r="F3" s="3"/>
      <c r="G3" s="3"/>
      <c r="H3" s="3"/>
      <c r="I3" s="3"/>
      <c r="J3" s="3"/>
      <c r="K3" s="3"/>
      <c r="L3" s="3"/>
      <c r="O3" s="269" t="s">
        <v>461</v>
      </c>
      <c r="P3" s="270"/>
      <c r="Q3" s="271"/>
      <c r="R3" s="271"/>
      <c r="S3" s="272"/>
      <c r="T3" s="272"/>
      <c r="U3" s="273"/>
      <c r="V3" s="273"/>
      <c r="W3" s="273"/>
      <c r="X3" s="271"/>
      <c r="Y3" s="274"/>
      <c r="Z3" s="275"/>
      <c r="AA3" s="276"/>
      <c r="AB3" s="271"/>
      <c r="AC3" s="277"/>
      <c r="AD3" s="277"/>
      <c r="AE3" s="277"/>
      <c r="AF3" s="280"/>
      <c r="AG3" s="280"/>
      <c r="AJ3" s="269" t="s">
        <v>410</v>
      </c>
      <c r="AK3" s="270"/>
      <c r="AL3" s="271"/>
      <c r="AM3" s="271"/>
      <c r="AN3" s="272"/>
      <c r="AO3" s="272"/>
      <c r="AP3" s="273"/>
      <c r="AQ3" s="273"/>
      <c r="AR3" s="273"/>
      <c r="AS3" s="271"/>
      <c r="AT3" s="274"/>
      <c r="AU3" s="275"/>
      <c r="AV3" s="276"/>
      <c r="AW3" s="271"/>
      <c r="AX3" s="277"/>
      <c r="AY3" s="277"/>
      <c r="AZ3" s="277"/>
      <c r="BA3" s="280"/>
      <c r="BB3" s="280"/>
    </row>
    <row r="4" spans="1:55" x14ac:dyDescent="0.3">
      <c r="B4" s="3"/>
      <c r="C4" s="3"/>
      <c r="D4" s="3"/>
      <c r="E4" s="3"/>
      <c r="F4" s="3"/>
      <c r="G4" s="3"/>
      <c r="H4" s="3"/>
      <c r="I4" s="3"/>
      <c r="J4" s="3"/>
      <c r="K4" s="3"/>
      <c r="L4" s="3"/>
      <c r="O4" s="278"/>
      <c r="P4" s="270"/>
      <c r="Q4" s="271"/>
      <c r="R4" s="271"/>
      <c r="S4" s="272"/>
      <c r="T4" s="272"/>
      <c r="U4" s="273"/>
      <c r="V4" s="273"/>
      <c r="W4" s="273"/>
      <c r="X4" s="280"/>
      <c r="Y4" s="280"/>
      <c r="Z4" s="280"/>
      <c r="AA4" s="280"/>
      <c r="AB4" s="271"/>
      <c r="AC4" s="271"/>
      <c r="AD4" s="429" t="s">
        <v>48</v>
      </c>
      <c r="AE4" s="277"/>
      <c r="AF4" s="280"/>
      <c r="AG4" s="280"/>
      <c r="AJ4" s="278"/>
      <c r="AK4" s="270"/>
      <c r="AL4" s="271"/>
      <c r="AM4" s="271"/>
      <c r="AN4" s="272"/>
      <c r="AO4" s="272"/>
      <c r="AP4" s="273"/>
      <c r="AQ4" s="273"/>
      <c r="AR4" s="273"/>
      <c r="AS4" s="280"/>
      <c r="AT4" s="280"/>
      <c r="AU4" s="280"/>
      <c r="AV4" s="280"/>
      <c r="AW4" s="271"/>
      <c r="AX4" s="271"/>
      <c r="AY4" s="429" t="s">
        <v>48</v>
      </c>
      <c r="AZ4" s="277"/>
      <c r="BA4" s="280"/>
      <c r="BB4" s="280"/>
    </row>
    <row r="5" spans="1:55" x14ac:dyDescent="0.3">
      <c r="B5" s="3"/>
      <c r="C5" s="3"/>
      <c r="D5" s="3"/>
      <c r="E5" s="3"/>
      <c r="F5" s="3"/>
      <c r="G5" s="3"/>
      <c r="H5" s="3"/>
      <c r="I5" s="3"/>
      <c r="J5" s="3"/>
      <c r="K5" s="3"/>
      <c r="L5" s="3"/>
      <c r="O5" s="277"/>
      <c r="P5" s="277"/>
      <c r="Q5" s="282" t="s">
        <v>0</v>
      </c>
      <c r="R5" s="283"/>
      <c r="S5" s="272"/>
      <c r="T5" s="272"/>
      <c r="U5" s="273"/>
      <c r="V5" s="273"/>
      <c r="W5" s="284" t="s">
        <v>16</v>
      </c>
      <c r="X5" s="726"/>
      <c r="Y5" s="728"/>
      <c r="Z5" s="351"/>
      <c r="AA5" s="280"/>
      <c r="AB5" s="277"/>
      <c r="AC5" s="285" t="s">
        <v>17</v>
      </c>
      <c r="AD5" s="531" t="str">
        <f>IF(ISNUMBER(Y8), 10, "")</f>
        <v/>
      </c>
      <c r="AE5" s="279" t="s">
        <v>404</v>
      </c>
      <c r="AF5" s="280"/>
      <c r="AG5" s="280"/>
      <c r="AJ5" s="277"/>
      <c r="AK5" s="277"/>
      <c r="AL5" s="282" t="s">
        <v>0</v>
      </c>
      <c r="AM5" s="283"/>
      <c r="AN5" s="272"/>
      <c r="AO5" s="272"/>
      <c r="AP5" s="273"/>
      <c r="AQ5" s="273"/>
      <c r="AR5" s="284" t="s">
        <v>16</v>
      </c>
      <c r="AS5" s="729"/>
      <c r="AT5" s="730"/>
      <c r="AU5" s="351"/>
      <c r="AV5" s="280"/>
      <c r="AW5" s="277"/>
      <c r="AX5" s="285" t="s">
        <v>17</v>
      </c>
      <c r="AY5" s="531" t="str">
        <f>IF(ISNUMBER(AT8), 10, "")</f>
        <v/>
      </c>
      <c r="AZ5" s="279" t="s">
        <v>404</v>
      </c>
      <c r="BA5" s="280"/>
      <c r="BB5" s="280"/>
    </row>
    <row r="6" spans="1:55" x14ac:dyDescent="0.3">
      <c r="B6" s="3"/>
      <c r="C6" s="3"/>
      <c r="D6" s="3"/>
      <c r="E6" s="3"/>
      <c r="F6" s="3"/>
      <c r="G6" s="3"/>
      <c r="H6" s="3"/>
      <c r="I6" s="3"/>
      <c r="J6" s="3"/>
      <c r="K6" s="3"/>
      <c r="L6" s="3"/>
      <c r="O6" s="277"/>
      <c r="P6" s="431" t="s">
        <v>1</v>
      </c>
      <c r="Q6" s="534" t="str">
        <f>IF(ISBLANK('Title Sheet'!C8), "", 'Title Sheet'!C8)</f>
        <v/>
      </c>
      <c r="R6" s="279"/>
      <c r="S6" s="272"/>
      <c r="T6" s="272"/>
      <c r="U6" s="280"/>
      <c r="V6" s="273"/>
      <c r="W6" s="277"/>
      <c r="X6" s="277"/>
      <c r="Y6" s="277"/>
      <c r="Z6" s="277"/>
      <c r="AA6" s="277"/>
      <c r="AB6" s="277"/>
      <c r="AC6" s="334" t="s">
        <v>43</v>
      </c>
      <c r="AD6" s="531" t="str">
        <f>IF(AND(ISNUMBER(AD5)*ISNUMBER(Y9)),AD5*Y9,"")</f>
        <v/>
      </c>
      <c r="AE6" s="280" t="s">
        <v>405</v>
      </c>
      <c r="AF6" s="280"/>
      <c r="AG6" s="280"/>
      <c r="AJ6" s="277"/>
      <c r="AK6" s="431" t="s">
        <v>1</v>
      </c>
      <c r="AL6" s="534" t="str">
        <f>IF(ISBLANK('Title Sheet'!$C$8), "", 'Title Sheet'!$C$8)</f>
        <v/>
      </c>
      <c r="AM6" s="279"/>
      <c r="AN6" s="272"/>
      <c r="AO6" s="272"/>
      <c r="AP6" s="280"/>
      <c r="AQ6" s="273"/>
      <c r="AR6" s="277"/>
      <c r="AS6" s="277"/>
      <c r="AT6" s="277"/>
      <c r="AU6" s="277"/>
      <c r="AV6" s="277"/>
      <c r="AW6" s="277"/>
      <c r="AX6" s="334" t="s">
        <v>43</v>
      </c>
      <c r="AY6" s="531" t="str">
        <f>IF(AND(ISNUMBER(AY5)*ISNUMBER(AT9)),AY5*AT9,"")</f>
        <v/>
      </c>
      <c r="AZ6" s="280" t="s">
        <v>405</v>
      </c>
      <c r="BA6" s="280"/>
      <c r="BB6" s="280"/>
    </row>
    <row r="7" spans="1:55" x14ac:dyDescent="0.3">
      <c r="B7" s="3"/>
      <c r="C7" s="3"/>
      <c r="D7" s="3"/>
      <c r="E7" s="3"/>
      <c r="F7" s="3"/>
      <c r="G7" s="3"/>
      <c r="H7" s="3"/>
      <c r="I7" s="3"/>
      <c r="J7" s="3"/>
      <c r="K7" s="3"/>
      <c r="L7" s="3"/>
      <c r="O7" s="277"/>
      <c r="P7" s="431" t="s">
        <v>2</v>
      </c>
      <c r="Q7" s="535" t="str">
        <f>IF(ISBLANK('Title Sheet'!C16), "", 'Title Sheet'!C16)</f>
        <v/>
      </c>
      <c r="R7" s="279"/>
      <c r="S7" s="271"/>
      <c r="T7" s="271"/>
      <c r="U7" s="280"/>
      <c r="V7" s="271"/>
      <c r="W7" s="273"/>
      <c r="X7" s="277"/>
      <c r="Y7" s="429" t="s">
        <v>96</v>
      </c>
      <c r="Z7" s="277"/>
      <c r="AA7" s="277"/>
      <c r="AB7" s="277"/>
      <c r="AC7" s="334" t="s">
        <v>467</v>
      </c>
      <c r="AD7" s="531" t="str">
        <f>IF(ISNUMBER(AD6), IF(AD6&lt;=225, 250, IF(AD6&lt;=475, 500, 1000)), "")</f>
        <v/>
      </c>
      <c r="AE7" s="280" t="s">
        <v>405</v>
      </c>
      <c r="AF7" s="280"/>
      <c r="AG7" s="280"/>
      <c r="AJ7" s="277"/>
      <c r="AK7" s="431" t="s">
        <v>2</v>
      </c>
      <c r="AL7" s="535" t="str">
        <f>IF(ISBLANK('Title Sheet'!$C$16), "", 'Title Sheet'!$C$16)</f>
        <v/>
      </c>
      <c r="AM7" s="279"/>
      <c r="AN7" s="271"/>
      <c r="AO7" s="271"/>
      <c r="AP7" s="280"/>
      <c r="AQ7" s="271"/>
      <c r="AR7" s="273"/>
      <c r="AS7" s="277"/>
      <c r="AT7" s="429" t="s">
        <v>96</v>
      </c>
      <c r="AU7" s="277"/>
      <c r="AV7" s="277"/>
      <c r="AW7" s="277"/>
      <c r="AX7" s="334" t="s">
        <v>467</v>
      </c>
      <c r="AY7" s="531" t="str">
        <f>IF(ISNUMBER(AY6), IF(AY6&lt;=225, 250, IF(AY6&lt;=475, 500, 1000)), "")</f>
        <v/>
      </c>
      <c r="AZ7" s="280" t="s">
        <v>405</v>
      </c>
      <c r="BA7" s="280"/>
      <c r="BB7" s="280"/>
    </row>
    <row r="8" spans="1:55" x14ac:dyDescent="0.3">
      <c r="B8" s="3"/>
      <c r="C8" s="3"/>
      <c r="D8" s="3"/>
      <c r="E8" s="3"/>
      <c r="F8" s="3"/>
      <c r="G8" s="3"/>
      <c r="H8" s="3"/>
      <c r="I8" s="3"/>
      <c r="J8" s="3"/>
      <c r="K8" s="3"/>
      <c r="L8" s="3"/>
      <c r="O8" s="277"/>
      <c r="P8" s="316" t="s">
        <v>293</v>
      </c>
      <c r="Q8" s="201" t="s">
        <v>50</v>
      </c>
      <c r="R8" s="271"/>
      <c r="S8" s="271"/>
      <c r="T8" s="271"/>
      <c r="U8" s="280"/>
      <c r="V8" s="271"/>
      <c r="W8" s="277"/>
      <c r="X8" s="292" t="s">
        <v>81</v>
      </c>
      <c r="Y8" s="208"/>
      <c r="Z8" s="279" t="s">
        <v>400</v>
      </c>
      <c r="AA8" s="277"/>
      <c r="AB8" s="277"/>
      <c r="AC8" s="293" t="s">
        <v>288</v>
      </c>
      <c r="AD8" s="214"/>
      <c r="AE8" s="280" t="s">
        <v>406</v>
      </c>
      <c r="AF8" s="280"/>
      <c r="AG8" s="280"/>
      <c r="AJ8" s="277"/>
      <c r="AK8" s="316" t="s">
        <v>293</v>
      </c>
      <c r="AL8" s="201" t="s">
        <v>465</v>
      </c>
      <c r="AM8" s="271"/>
      <c r="AN8" s="271"/>
      <c r="AO8" s="271"/>
      <c r="AP8" s="280"/>
      <c r="AQ8" s="271"/>
      <c r="AR8" s="277"/>
      <c r="AS8" s="292" t="s">
        <v>44</v>
      </c>
      <c r="AT8" s="208"/>
      <c r="AU8" s="279" t="s">
        <v>400</v>
      </c>
      <c r="AV8" s="277"/>
      <c r="AW8" s="277"/>
      <c r="AX8" s="293" t="s">
        <v>288</v>
      </c>
      <c r="AY8" s="214"/>
      <c r="AZ8" s="280" t="s">
        <v>406</v>
      </c>
      <c r="BA8" s="280"/>
      <c r="BB8" s="280"/>
    </row>
    <row r="9" spans="1:55" x14ac:dyDescent="0.3">
      <c r="B9" s="3"/>
      <c r="C9" s="3"/>
      <c r="D9" s="3"/>
      <c r="E9" s="3"/>
      <c r="F9" s="3"/>
      <c r="G9" s="3"/>
      <c r="H9" s="3"/>
      <c r="I9" s="3"/>
      <c r="J9" s="3"/>
      <c r="K9" s="3"/>
      <c r="L9" s="3"/>
      <c r="O9" s="277"/>
      <c r="P9" s="277"/>
      <c r="Q9" s="277"/>
      <c r="R9" s="335"/>
      <c r="S9" s="271"/>
      <c r="T9" s="271"/>
      <c r="U9" s="280"/>
      <c r="V9" s="271"/>
      <c r="W9" s="336"/>
      <c r="X9" s="285" t="s">
        <v>445</v>
      </c>
      <c r="Y9" s="532" t="str">
        <f>IF(ISNUMBER(Y8), IF(Y8&lt;=1, 20, IF(Y8&lt;5, 40, 80)), "")</f>
        <v/>
      </c>
      <c r="Z9" s="279" t="s">
        <v>401</v>
      </c>
      <c r="AA9" s="277"/>
      <c r="AB9" s="277"/>
      <c r="AC9" s="280"/>
      <c r="AD9" s="280"/>
      <c r="AE9" s="280"/>
      <c r="AF9" s="280"/>
      <c r="AG9" s="280"/>
      <c r="AJ9" s="277"/>
      <c r="AK9" s="277"/>
      <c r="AL9" s="277"/>
      <c r="AM9" s="335"/>
      <c r="AN9" s="271"/>
      <c r="AO9" s="271"/>
      <c r="AP9" s="280"/>
      <c r="AQ9" s="271"/>
      <c r="AR9" s="336"/>
      <c r="AS9" s="285" t="s">
        <v>445</v>
      </c>
      <c r="AT9" s="532" t="str">
        <f>IF(ISNUMBER(AT8), IF(AT8&lt;=1, 20, IF(AT8&lt;5, 40, 80)), "")</f>
        <v/>
      </c>
      <c r="AU9" s="279" t="s">
        <v>401</v>
      </c>
      <c r="AV9" s="277"/>
      <c r="AW9" s="277"/>
      <c r="AX9" s="280"/>
      <c r="AY9" s="280"/>
      <c r="AZ9" s="280"/>
      <c r="BA9" s="280"/>
      <c r="BB9" s="280"/>
    </row>
    <row r="10" spans="1:55" x14ac:dyDescent="0.3">
      <c r="B10" s="3"/>
      <c r="C10" s="3"/>
      <c r="D10" s="3"/>
      <c r="E10" s="3"/>
      <c r="F10" s="3"/>
      <c r="G10" s="3"/>
      <c r="H10" s="3"/>
      <c r="I10" s="3"/>
      <c r="J10" s="3"/>
      <c r="K10" s="3"/>
      <c r="L10" s="3"/>
      <c r="O10" s="277"/>
      <c r="P10" s="277"/>
      <c r="Q10" s="313" t="s">
        <v>6</v>
      </c>
      <c r="R10" s="313" t="s">
        <v>7</v>
      </c>
      <c r="S10" s="271"/>
      <c r="T10" s="271"/>
      <c r="U10" s="280"/>
      <c r="V10" s="271"/>
      <c r="W10" s="277"/>
      <c r="X10" s="272" t="s">
        <v>18</v>
      </c>
      <c r="Y10" s="209"/>
      <c r="Z10" s="279" t="s">
        <v>402</v>
      </c>
      <c r="AA10" s="277"/>
      <c r="AB10" s="277"/>
      <c r="AC10" s="280"/>
      <c r="AD10" s="429" t="s">
        <v>455</v>
      </c>
      <c r="AE10" s="280"/>
      <c r="AF10" s="280"/>
      <c r="AG10" s="280"/>
      <c r="AJ10" s="277"/>
      <c r="AK10" s="277"/>
      <c r="AL10" s="313" t="s">
        <v>6</v>
      </c>
      <c r="AM10" s="313" t="s">
        <v>7</v>
      </c>
      <c r="AN10" s="271"/>
      <c r="AO10" s="271"/>
      <c r="AP10" s="280"/>
      <c r="AQ10" s="271"/>
      <c r="AR10" s="277"/>
      <c r="AS10" s="272" t="s">
        <v>18</v>
      </c>
      <c r="AT10" s="209"/>
      <c r="AU10" s="279" t="s">
        <v>402</v>
      </c>
      <c r="AV10" s="277"/>
      <c r="AW10" s="277"/>
      <c r="AX10" s="280"/>
      <c r="AY10" s="429" t="s">
        <v>80</v>
      </c>
      <c r="AZ10" s="280"/>
      <c r="BA10" s="280"/>
      <c r="BB10" s="280"/>
    </row>
    <row r="11" spans="1:55" x14ac:dyDescent="0.3">
      <c r="B11" s="3"/>
      <c r="C11" s="3"/>
      <c r="D11" s="3"/>
      <c r="E11" s="3"/>
      <c r="F11" s="3"/>
      <c r="G11" s="3"/>
      <c r="H11" s="3"/>
      <c r="I11" s="3"/>
      <c r="J11" s="3"/>
      <c r="K11" s="3"/>
      <c r="L11" s="3"/>
      <c r="O11" s="277"/>
      <c r="P11" s="284" t="s">
        <v>23</v>
      </c>
      <c r="Q11" s="210"/>
      <c r="R11" s="211"/>
      <c r="S11" s="271"/>
      <c r="T11" s="643"/>
      <c r="U11" s="280"/>
      <c r="V11" s="271"/>
      <c r="W11" s="336"/>
      <c r="X11" s="285" t="s">
        <v>446</v>
      </c>
      <c r="Y11" s="533" t="str">
        <f>IF(AND(ISNUMBER(Y9), ISNUMBER(Y10)), Y9/Y10, IF(ISNUMBER(Y9), Y9, ""))</f>
        <v/>
      </c>
      <c r="Z11" s="279" t="s">
        <v>403</v>
      </c>
      <c r="AA11" s="277"/>
      <c r="AB11" s="277"/>
      <c r="AC11" s="339" t="s">
        <v>20</v>
      </c>
      <c r="AD11" s="207"/>
      <c r="AE11" s="526" t="s">
        <v>478</v>
      </c>
      <c r="AF11" s="280"/>
      <c r="AG11" s="280"/>
      <c r="AJ11" s="277"/>
      <c r="AK11" s="284" t="s">
        <v>23</v>
      </c>
      <c r="AL11" s="210"/>
      <c r="AM11" s="211"/>
      <c r="AN11" s="271"/>
      <c r="AO11" s="643"/>
      <c r="AP11" s="280"/>
      <c r="AQ11" s="271"/>
      <c r="AR11" s="336"/>
      <c r="AS11" s="285" t="s">
        <v>446</v>
      </c>
      <c r="AT11" s="533" t="str">
        <f>IF(AND(ISNUMBER(AT9), ISNUMBER(AT10)), AT9/AT10, IF(ISNUMBER(AT9), AT9, ""))</f>
        <v/>
      </c>
      <c r="AU11" s="279" t="s">
        <v>403</v>
      </c>
      <c r="AV11" s="277"/>
      <c r="AW11" s="277"/>
      <c r="AX11" s="339" t="s">
        <v>20</v>
      </c>
      <c r="AY11" s="207"/>
      <c r="AZ11" s="526" t="s">
        <v>478</v>
      </c>
      <c r="BA11" s="280"/>
      <c r="BB11" s="280"/>
    </row>
    <row r="12" spans="1:55" x14ac:dyDescent="0.3">
      <c r="B12" s="3"/>
      <c r="C12" s="3"/>
      <c r="D12" s="3"/>
      <c r="E12" s="3"/>
      <c r="F12" s="3"/>
      <c r="G12" s="3"/>
      <c r="H12" s="3"/>
      <c r="I12" s="3"/>
      <c r="J12" s="3"/>
      <c r="K12" s="3"/>
      <c r="L12" s="3"/>
      <c r="O12" s="277"/>
      <c r="P12" s="284" t="s">
        <v>26</v>
      </c>
      <c r="Q12" s="212"/>
      <c r="R12" s="213"/>
      <c r="S12" s="300"/>
      <c r="T12" s="643"/>
      <c r="U12" s="644"/>
      <c r="V12" s="271"/>
      <c r="W12" s="271"/>
      <c r="X12" s="292"/>
      <c r="Y12" s="300"/>
      <c r="Z12" s="271"/>
      <c r="AA12" s="271"/>
      <c r="AB12" s="277"/>
      <c r="AC12" s="272" t="s">
        <v>22</v>
      </c>
      <c r="AD12" s="203"/>
      <c r="AE12" s="340" t="s">
        <v>407</v>
      </c>
      <c r="AF12" s="280"/>
      <c r="AG12" s="280"/>
      <c r="AJ12" s="277"/>
      <c r="AK12" s="284" t="s">
        <v>26</v>
      </c>
      <c r="AL12" s="212"/>
      <c r="AM12" s="213"/>
      <c r="AN12" s="300"/>
      <c r="AO12" s="643"/>
      <c r="AP12" s="280"/>
      <c r="AQ12" s="271"/>
      <c r="AR12" s="271"/>
      <c r="AS12" s="292"/>
      <c r="AT12" s="300"/>
      <c r="AU12" s="271"/>
      <c r="AV12" s="271"/>
      <c r="AW12" s="277"/>
      <c r="AX12" s="272" t="s">
        <v>22</v>
      </c>
      <c r="AY12" s="203"/>
      <c r="AZ12" s="340" t="s">
        <v>407</v>
      </c>
      <c r="BA12" s="280"/>
      <c r="BB12" s="280"/>
    </row>
    <row r="13" spans="1:55" x14ac:dyDescent="0.3">
      <c r="B13" s="3"/>
      <c r="C13" s="3"/>
      <c r="D13" s="3"/>
      <c r="E13" s="3"/>
      <c r="F13" s="3"/>
      <c r="G13" s="3"/>
      <c r="H13" s="3"/>
      <c r="I13" s="3"/>
      <c r="J13" s="3"/>
      <c r="K13" s="3"/>
      <c r="L13" s="3"/>
      <c r="O13" s="277"/>
      <c r="P13" s="271"/>
      <c r="Q13" s="285" t="s">
        <v>453</v>
      </c>
      <c r="R13" s="341" t="str">
        <f>IF(ISNUMBER(Y8),IF(Y8&lt;=1,"23-25", IF(Y8&lt;5, "47-49", "70-74")), "")</f>
        <v/>
      </c>
      <c r="S13" s="342" t="s">
        <v>408</v>
      </c>
      <c r="T13" s="408"/>
      <c r="U13" s="343"/>
      <c r="V13" s="271"/>
      <c r="W13" s="271"/>
      <c r="X13" s="271"/>
      <c r="Y13" s="271"/>
      <c r="Z13" s="271"/>
      <c r="AA13" s="271"/>
      <c r="AB13" s="271"/>
      <c r="AC13" s="339" t="s">
        <v>24</v>
      </c>
      <c r="AD13" s="202"/>
      <c r="AE13" s="526" t="s">
        <v>478</v>
      </c>
      <c r="AF13" s="280"/>
      <c r="AG13" s="280"/>
      <c r="AJ13" s="277"/>
      <c r="AK13" s="271"/>
      <c r="AL13" s="285" t="s">
        <v>453</v>
      </c>
      <c r="AM13" s="341" t="str">
        <f>IF(ISNUMBER(AT8),IF(AT8&lt;=1,"23-25", IF(AT8&lt;5, "47-49", "70-74")), "")</f>
        <v/>
      </c>
      <c r="AN13" s="342" t="s">
        <v>408</v>
      </c>
      <c r="AO13" s="408"/>
      <c r="AP13" s="343"/>
      <c r="AQ13" s="271"/>
      <c r="AR13" s="271"/>
      <c r="AS13" s="271"/>
      <c r="AT13" s="271"/>
      <c r="AU13" s="271"/>
      <c r="AV13" s="271"/>
      <c r="AW13" s="271"/>
      <c r="AX13" s="339" t="s">
        <v>24</v>
      </c>
      <c r="AY13" s="202"/>
      <c r="AZ13" s="526" t="s">
        <v>478</v>
      </c>
      <c r="BA13" s="280"/>
      <c r="BB13" s="280"/>
    </row>
    <row r="14" spans="1:55" x14ac:dyDescent="0.3">
      <c r="B14" s="3"/>
      <c r="C14" s="3"/>
      <c r="D14" s="3"/>
      <c r="E14" s="3"/>
      <c r="F14" s="3"/>
      <c r="G14" s="3"/>
      <c r="H14" s="3"/>
      <c r="I14" s="3"/>
      <c r="J14" s="3"/>
      <c r="K14" s="3"/>
      <c r="L14" s="3"/>
      <c r="O14" s="277"/>
      <c r="P14" s="271"/>
      <c r="Q14" s="292"/>
      <c r="R14" s="305"/>
      <c r="S14" s="344"/>
      <c r="T14" s="344"/>
      <c r="U14" s="280"/>
      <c r="V14" s="271"/>
      <c r="W14" s="280"/>
      <c r="X14" s="271"/>
      <c r="Y14" s="271"/>
      <c r="Z14" s="271"/>
      <c r="AA14" s="271"/>
      <c r="AB14" s="271"/>
      <c r="AC14" s="272" t="s">
        <v>27</v>
      </c>
      <c r="AD14" s="203"/>
      <c r="AE14" s="340" t="s">
        <v>407</v>
      </c>
      <c r="AF14" s="280"/>
      <c r="AG14" s="280"/>
      <c r="AJ14" s="277"/>
      <c r="AK14" s="271"/>
      <c r="AL14" s="292"/>
      <c r="AM14" s="305"/>
      <c r="AN14" s="344"/>
      <c r="AO14" s="344"/>
      <c r="AP14" s="280"/>
      <c r="AQ14" s="271"/>
      <c r="AR14" s="280"/>
      <c r="AS14" s="271"/>
      <c r="AT14" s="271"/>
      <c r="AU14" s="271"/>
      <c r="AV14" s="271"/>
      <c r="AW14" s="271"/>
      <c r="AX14" s="272" t="s">
        <v>27</v>
      </c>
      <c r="AY14" s="203"/>
      <c r="AZ14" s="340" t="s">
        <v>407</v>
      </c>
      <c r="BA14" s="280"/>
      <c r="BB14" s="280"/>
    </row>
    <row r="15" spans="1:55" x14ac:dyDescent="0.3">
      <c r="B15" s="3"/>
      <c r="C15" s="3"/>
      <c r="D15" s="3"/>
      <c r="E15" s="3"/>
      <c r="F15" s="3"/>
      <c r="G15" s="3"/>
      <c r="H15" s="3"/>
      <c r="I15" s="3"/>
      <c r="J15" s="3"/>
      <c r="K15" s="3"/>
      <c r="L15" s="3"/>
      <c r="O15" s="277"/>
      <c r="P15" s="271"/>
      <c r="Q15" s="271"/>
      <c r="R15" s="278" t="s">
        <v>444</v>
      </c>
      <c r="S15" s="3"/>
      <c r="T15" s="3"/>
      <c r="U15" s="299"/>
      <c r="V15" s="280"/>
      <c r="W15" s="271"/>
      <c r="X15" s="271"/>
      <c r="Y15" s="271"/>
      <c r="Z15" s="271"/>
      <c r="AA15" s="271"/>
      <c r="AB15" s="271"/>
      <c r="AC15" s="271"/>
      <c r="AD15" s="271"/>
      <c r="AE15" s="271"/>
      <c r="AF15" s="271"/>
      <c r="AG15" s="280"/>
      <c r="AH15" s="2"/>
      <c r="AI15" s="2"/>
      <c r="AJ15" s="277"/>
      <c r="AK15" s="271"/>
      <c r="AL15" s="271"/>
      <c r="AM15" s="278" t="s">
        <v>444</v>
      </c>
      <c r="AN15" s="299"/>
      <c r="AO15" s="299"/>
      <c r="AP15" s="300"/>
      <c r="AQ15" s="280"/>
      <c r="AR15" s="271"/>
      <c r="AS15" s="271"/>
      <c r="AT15" s="271"/>
      <c r="AU15" s="271"/>
      <c r="AV15" s="271"/>
      <c r="AW15" s="271"/>
      <c r="AX15" s="271"/>
      <c r="AY15" s="271"/>
      <c r="AZ15" s="271"/>
      <c r="BA15" s="271"/>
      <c r="BB15" s="280"/>
    </row>
    <row r="16" spans="1:55" x14ac:dyDescent="0.3">
      <c r="A16" s="2"/>
      <c r="B16" s="3"/>
      <c r="C16" s="3"/>
      <c r="D16" s="3"/>
      <c r="E16" s="3"/>
      <c r="F16" s="3"/>
      <c r="G16" s="3"/>
      <c r="H16" s="3"/>
      <c r="I16" s="3"/>
      <c r="J16" s="3"/>
      <c r="K16" s="3"/>
      <c r="L16" s="3"/>
      <c r="O16" s="277"/>
      <c r="P16" s="277"/>
      <c r="Q16" s="284" t="s">
        <v>28</v>
      </c>
      <c r="R16" s="301" t="s">
        <v>29</v>
      </c>
      <c r="S16" s="301" t="s">
        <v>30</v>
      </c>
      <c r="T16" s="301" t="s">
        <v>31</v>
      </c>
      <c r="U16" s="301" t="s">
        <v>32</v>
      </c>
      <c r="V16" s="301" t="s">
        <v>33</v>
      </c>
      <c r="W16" s="301" t="s">
        <v>34</v>
      </c>
      <c r="X16" s="301" t="s">
        <v>35</v>
      </c>
      <c r="Y16" s="301" t="s">
        <v>36</v>
      </c>
      <c r="Z16" s="301" t="s">
        <v>88</v>
      </c>
      <c r="AA16" s="345" t="s">
        <v>457</v>
      </c>
      <c r="AB16" s="301" t="s">
        <v>37</v>
      </c>
      <c r="AC16" s="301" t="s">
        <v>38</v>
      </c>
      <c r="AD16" s="301" t="s">
        <v>39</v>
      </c>
      <c r="AE16" s="280"/>
      <c r="AF16" s="429" t="s">
        <v>454</v>
      </c>
      <c r="AG16" s="336"/>
      <c r="AH16" s="2"/>
      <c r="AI16" s="2"/>
      <c r="AJ16" s="277"/>
      <c r="AK16" s="277"/>
      <c r="AL16" s="284" t="s">
        <v>28</v>
      </c>
      <c r="AM16" s="301" t="s">
        <v>29</v>
      </c>
      <c r="AN16" s="301" t="s">
        <v>30</v>
      </c>
      <c r="AO16" s="301" t="s">
        <v>31</v>
      </c>
      <c r="AP16" s="301" t="s">
        <v>32</v>
      </c>
      <c r="AQ16" s="301" t="s">
        <v>33</v>
      </c>
      <c r="AR16" s="301" t="s">
        <v>34</v>
      </c>
      <c r="AS16" s="301" t="s">
        <v>35</v>
      </c>
      <c r="AT16" s="301" t="s">
        <v>36</v>
      </c>
      <c r="AU16" s="301" t="s">
        <v>88</v>
      </c>
      <c r="AV16" s="412" t="s">
        <v>457</v>
      </c>
      <c r="AW16" s="301" t="s">
        <v>37</v>
      </c>
      <c r="AX16" s="301" t="s">
        <v>38</v>
      </c>
      <c r="AY16" s="301" t="s">
        <v>39</v>
      </c>
      <c r="AZ16" s="280"/>
      <c r="BA16" s="429" t="s">
        <v>454</v>
      </c>
      <c r="BB16" s="336"/>
    </row>
    <row r="17" spans="1:54" s="2" customFormat="1" x14ac:dyDescent="0.3">
      <c r="A17"/>
      <c r="B17" s="3"/>
      <c r="C17" s="3"/>
      <c r="D17" s="3"/>
      <c r="E17" s="3"/>
      <c r="F17" s="3"/>
      <c r="G17" s="3"/>
      <c r="H17" s="3"/>
      <c r="I17" s="3"/>
      <c r="J17" s="3"/>
      <c r="K17" s="3"/>
      <c r="L17" s="3"/>
      <c r="M17"/>
      <c r="N17"/>
      <c r="O17" s="277"/>
      <c r="P17" s="277"/>
      <c r="Q17" s="285" t="s">
        <v>95</v>
      </c>
      <c r="R17" s="4" t="str">
        <f>IF(ISNUMBER(Y11), Y11, "-")</f>
        <v>-</v>
      </c>
      <c r="S17" s="4" t="str">
        <f>IF(ISNUMBER(Y11), Y11, "-")</f>
        <v>-</v>
      </c>
      <c r="T17" s="4" t="str">
        <f>IF(ISNUMBER(Y11), Y11, "-")</f>
        <v>-</v>
      </c>
      <c r="U17" s="4" t="str">
        <f>IF(ISNUMBER(Y11), Y11, "-")</f>
        <v>-</v>
      </c>
      <c r="V17" s="4" t="str">
        <f>IF(ISNUMBER(Y11), Y11, "-")</f>
        <v>-</v>
      </c>
      <c r="W17" s="4" t="str">
        <f>IF(ISNUMBER(Y11), Y11, "-")</f>
        <v>-</v>
      </c>
      <c r="X17" s="4" t="str">
        <f>IF(ISNUMBER(Y11), Y11, "-")</f>
        <v>-</v>
      </c>
      <c r="Y17" s="4" t="str">
        <f>IF(ISNUMBER(Y11), Y11, "-")</f>
        <v>-</v>
      </c>
      <c r="Z17" s="4" t="str">
        <f>IF(ISNUMBER(Y11), Y11, "-")</f>
        <v>-</v>
      </c>
      <c r="AA17" s="4" t="str">
        <f>IF(ISNUMBER(Y11), Y11, "-")</f>
        <v>-</v>
      </c>
      <c r="AB17" s="493" t="s">
        <v>90</v>
      </c>
      <c r="AC17" s="494" t="s">
        <v>90</v>
      </c>
      <c r="AD17" s="494" t="s">
        <v>90</v>
      </c>
      <c r="AE17" s="280"/>
      <c r="AF17" s="536" t="str">
        <f>IF(SUM(R17:AD17)&gt;0, SUM(R17:AD17), "")</f>
        <v/>
      </c>
      <c r="AG17" s="279" t="s">
        <v>403</v>
      </c>
      <c r="AJ17" s="277"/>
      <c r="AK17" s="277"/>
      <c r="AL17" s="285" t="s">
        <v>95</v>
      </c>
      <c r="AM17" s="4" t="str">
        <f>IF(ISNUMBER($AT11), $AT11, "-")</f>
        <v>-</v>
      </c>
      <c r="AN17" s="4" t="str">
        <f>IF(ISNUMBER(AT11), AT11, "-")</f>
        <v>-</v>
      </c>
      <c r="AO17" s="4" t="str">
        <f>IF(ISNUMBER(AT11), AT11, "-")</f>
        <v>-</v>
      </c>
      <c r="AP17" s="4" t="str">
        <f>IF(ISNUMBER(AT11), AT11, "-")</f>
        <v>-</v>
      </c>
      <c r="AQ17" s="4" t="str">
        <f>IF(ISNUMBER(AT11), AT11, "-")</f>
        <v>-</v>
      </c>
      <c r="AR17" s="4" t="str">
        <f>IF(ISNUMBER(AT11), AT11, "-")</f>
        <v>-</v>
      </c>
      <c r="AS17" s="4" t="str">
        <f>IF(ISNUMBER(AT11), AT11, "-")</f>
        <v>-</v>
      </c>
      <c r="AT17" s="4" t="str">
        <f>IF(ISNUMBER(AT11), AT11, "-")</f>
        <v>-</v>
      </c>
      <c r="AU17" s="4" t="str">
        <f>IF(ISNUMBER(AT11), AT11, "-")</f>
        <v>-</v>
      </c>
      <c r="AV17" s="4" t="str">
        <f>IF(ISNUMBER(AT11), AT11, "-")</f>
        <v>-</v>
      </c>
      <c r="AW17" s="55" t="s">
        <v>90</v>
      </c>
      <c r="AX17" s="55" t="s">
        <v>90</v>
      </c>
      <c r="AY17" s="55" t="s">
        <v>90</v>
      </c>
      <c r="AZ17" s="280"/>
      <c r="BA17" s="536" t="str">
        <f>IF(SUM(AM17:AY17)&gt;0, SUM(AM17:AY17), "")</f>
        <v/>
      </c>
      <c r="BB17" s="279" t="s">
        <v>403</v>
      </c>
    </row>
    <row r="18" spans="1:54" x14ac:dyDescent="0.3">
      <c r="B18" s="3"/>
      <c r="C18" s="3"/>
      <c r="D18" s="3"/>
      <c r="E18" s="3"/>
      <c r="F18" s="3"/>
      <c r="G18" s="3"/>
      <c r="H18" s="3"/>
      <c r="I18" s="3"/>
      <c r="J18" s="3"/>
      <c r="K18" s="3"/>
      <c r="L18" s="3"/>
      <c r="O18" s="277"/>
      <c r="P18" s="277"/>
      <c r="Q18" s="292" t="s">
        <v>92</v>
      </c>
      <c r="R18" s="56" t="str">
        <f>IF(ISNUMBER(R19), AD6-(Y11-Y9)-R19, IF(ISNUMBER(R20),AD6-(Y11-Y9)-R20, IF(AND(ISNUMBER(Y9), ISNUMBER(R25),R25=0), AD6-(Y11-Y9),"-")))</f>
        <v>-</v>
      </c>
      <c r="S18" s="56" t="str">
        <f>IF(ISNUMBER(S19), AD6-(Y11-Y9)-S19, IF(ISNUMBER(S20),AD6-(Y11-Y9)-S20, IF(AND(ISNUMBER(Y9), ISNUMBER(S25),S25=0), AD6-(Y11-Y9),"-")))</f>
        <v>-</v>
      </c>
      <c r="T18" s="56" t="str">
        <f>IF(ISNUMBER(T19), AD6-(Y11-Y9)-T19, IF(ISNUMBER(T20),AD6-(Y11-Y9)-T20, IF(AND(ISNUMBER(Y9), ISNUMBER(T25),T25=0), AD6-(Y11-Y9),"-")))</f>
        <v>-</v>
      </c>
      <c r="U18" s="56" t="str">
        <f>IF(ISNUMBER(U19), AD6-(Y11-Y9)-U19, IF(ISNUMBER(U20),AD6-(Y11-Y9)-U20, IF(AND(ISNUMBER(Y9), ISNUMBER(U25),U25=0), AD6-(Y11-Y9),"-")))</f>
        <v>-</v>
      </c>
      <c r="V18" s="56" t="str">
        <f>IF(ISNUMBER(V19), AD6-(Y11-Y9)-V19, IF(ISNUMBER(V20),AD6-(Y11-Y9)-V20, IF(AND(ISNUMBER(Y9), ISNUMBER(V25),V25=0), AD6-(Y11-Y9),"-")))</f>
        <v>-</v>
      </c>
      <c r="W18" s="56" t="str">
        <f>IF(ISNUMBER(W19), AD6-(Y11-Y9)-W19, IF(ISNUMBER(W20),AD6-(Y11-Y9)-W20, IF(AND(ISNUMBER(Y9), ISNUMBER(W25),W25=0), AD6-(Y11-Y9),"-")))</f>
        <v>-</v>
      </c>
      <c r="X18" s="56" t="str">
        <f>IF(ISNUMBER(X19), AD6-(Y11-Y9)-X19, IF(ISNUMBER(X20),AD6-(Y11-Y9)-X20, IF(AND(ISNUMBER(Y9), ISNUMBER(X25),X25=0), AD6-(Y11-Y9),"-")))</f>
        <v>-</v>
      </c>
      <c r="Y18" s="56" t="str">
        <f>IF(ISNUMBER(Y19), AD6-(Y11-Y9)-Y19, IF(ISNUMBER(Y20),AD6-(Y11-Y9)-Y20, IF(AND(ISNUMBER(Y9), ISNUMBER(Y25),Y25=0), AD6-(Y11-Y9),"-")))</f>
        <v>-</v>
      </c>
      <c r="Z18" s="56" t="str">
        <f>IF(ISNUMBER(Z19), AD6-(Y11-Y9)-Z19, IF(ISNUMBER(Z20),AD6-(Y11-Y9)-Z20, IF(AND(ISNUMBER(Y9), ISNUMBER(Z25),Z25=0), AD6-(Y11-Y9),"-")))</f>
        <v>-</v>
      </c>
      <c r="AA18" s="56" t="str">
        <f>IF(ISNUMBER(AA19), AD6-(Y11-Y9)-AA19, IF(ISNUMBER(AA20),AD6-(Y11-Y9)-AA20, IF(AND(ISNUMBER(Y9), ISNUMBER(AA25),AA25=0), AD6-(Y11-Y9),"-")))</f>
        <v>-</v>
      </c>
      <c r="AB18" s="492" t="str">
        <f>IF(ISNUMBER(AA18), AD6, "-")</f>
        <v>-</v>
      </c>
      <c r="AC18" s="492" t="str">
        <f>IF(ISNUMBER(AC19), AD6-AC19, "-")</f>
        <v>-</v>
      </c>
      <c r="AD18" s="492" t="str">
        <f>IF(ISNUMBER(AD20), AD6-AD20, "-")</f>
        <v>-</v>
      </c>
      <c r="AE18" s="280"/>
      <c r="AF18" s="536" t="str">
        <f>IF(SUM(R18:AD18)&gt;0, SUM(R18:AD18), "")</f>
        <v/>
      </c>
      <c r="AG18" s="342" t="s">
        <v>405</v>
      </c>
      <c r="AJ18" s="277"/>
      <c r="AK18" s="277"/>
      <c r="AL18" s="292" t="s">
        <v>92</v>
      </c>
      <c r="AM18" s="56" t="str">
        <f>IF(ISNUMBER(AM19), AY6-($AT11-$AT9)-AM19, IF(ISNUMBER(AM20),AY6-($AT11-$AT9)-AM20, IF(AND(ISNUMBER($AT9), ISNUMBER(AM25),AM25=0), AY6-($AT11-$AT9),"-")))</f>
        <v>-</v>
      </c>
      <c r="AN18" s="56" t="str">
        <f>IF(ISNUMBER(AN19), AY6-(AT11-AT9)-AN19, IF(ISNUMBER(AN20),AY6-(AT11-AT9)-AN20, IF(AND(ISNUMBER(AT9), ISNUMBER(AN25),AN25=0), AY6-(AT11-AT9),"-")))</f>
        <v>-</v>
      </c>
      <c r="AO18" s="56" t="str">
        <f>IF(ISNUMBER(AO19), AY6-(AT11-AT9)-AO19, IF(ISNUMBER(AO20),AY6-(AT11-AT9)-AO20, IF(AND(ISNUMBER(AT9), ISNUMBER(AO25),AO25=0), AY6-(AT11-AT9),"-")))</f>
        <v>-</v>
      </c>
      <c r="AP18" s="56" t="str">
        <f>IF(ISNUMBER(AP19), AY6-(AT11-AT9)-AP19, IF(ISNUMBER(AP20),AY6-(AT11-AT9)-AP20, IF(AND(ISNUMBER(AT9), ISNUMBER(AP25),AP25=0), AY6-(AT11-AT9),"-")))</f>
        <v>-</v>
      </c>
      <c r="AQ18" s="56" t="str">
        <f>IF(ISNUMBER(AQ19), AY6-(AT11-AT9)-AQ19, IF(ISNUMBER(AQ20),AY6-(AT11-AT9)-AQ20, IF(AND(ISNUMBER(AT9), ISNUMBER(AQ25),AQ25=0), AY6-(AT11-AT9),"-")))</f>
        <v>-</v>
      </c>
      <c r="AR18" s="56" t="str">
        <f>IF(ISNUMBER(AR19), AY6-(AT11-AT9)-AR19, IF(ISNUMBER(AR20),AY6-(AT11-AT9)-AR20, IF(AND(ISNUMBER(AT9), ISNUMBER(AR25),AR25=0), AY6-(AT11-AT9),"-")))</f>
        <v>-</v>
      </c>
      <c r="AS18" s="56" t="str">
        <f>IF(ISNUMBER(AS19), AY6-(AT11-AT9)-AS19, IF(ISNUMBER(AS20),AY6-(AT11-AT9)-AS20, IF(AND(ISNUMBER(AT9), ISNUMBER(AS25),AS25=0), AY6-(AT11-AT9),"-")))</f>
        <v>-</v>
      </c>
      <c r="AT18" s="56" t="str">
        <f>IF(ISNUMBER(AT19), AY6-(AT11-AT9)-AT19, IF(ISNUMBER(AT20),AY6-(AT11-AT9)-AT20, IF(AND(ISNUMBER(AT9), ISNUMBER(AT25),AT25=0), AY6-(AT11-AT9),"-")))</f>
        <v>-</v>
      </c>
      <c r="AU18" s="56" t="str">
        <f>IF(ISNUMBER(AU19), AY6-(AT11-AT9)-AU19, IF(ISNUMBER(AU20),AY6-(AT11-AT9)-AU20, IF(AND(ISNUMBER(AT9), ISNUMBER(AU25),AU25=0), AY6-(AT11-AT9),"-")))</f>
        <v>-</v>
      </c>
      <c r="AV18" s="56" t="str">
        <f>IF(ISNUMBER(AV19), AY6-(AT11-AT9)-AV19, IF(ISNUMBER(AV20),AY6-(AT11-AT9)-AV20, IF(AND(ISNUMBER(AT9), ISNUMBER(AV25),AV25=0), AY6-(AT11-AT9),"-")))</f>
        <v>-</v>
      </c>
      <c r="AW18" s="56" t="str">
        <f>IF(ISNUMBER(AV18), AY6, "-")</f>
        <v>-</v>
      </c>
      <c r="AX18" s="56" t="str">
        <f>IF(ISNUMBER(AX19), AY6-AX19, "-")</f>
        <v>-</v>
      </c>
      <c r="AY18" s="56" t="str">
        <f>IF(ISNUMBER(AY20), AY6-AY20, "-")</f>
        <v>-</v>
      </c>
      <c r="AZ18" s="280"/>
      <c r="BA18" s="536" t="str">
        <f>IF(SUM(AM18:AY18)&gt;0, SUM(AM18:AY18), "")</f>
        <v/>
      </c>
      <c r="BB18" s="342" t="s">
        <v>405</v>
      </c>
    </row>
    <row r="19" spans="1:54" x14ac:dyDescent="0.3">
      <c r="B19" s="3"/>
      <c r="C19" s="3"/>
      <c r="D19" s="3"/>
      <c r="E19" s="3"/>
      <c r="F19" s="3"/>
      <c r="G19" s="3"/>
      <c r="H19" s="3"/>
      <c r="I19" s="3"/>
      <c r="J19" s="3"/>
      <c r="K19" s="3"/>
      <c r="L19" s="3"/>
      <c r="O19" s="277"/>
      <c r="P19" s="277"/>
      <c r="Q19" s="292" t="s">
        <v>93</v>
      </c>
      <c r="R19" s="56" t="str">
        <f>IF(AND(ISNUMBER(R25),ISNUMBER(Y9),R25&gt;0),R25/R21*Y9,"-")</f>
        <v>-</v>
      </c>
      <c r="S19" s="56" t="str">
        <f>IF(AND(ISNUMBER(S25),ISNUMBER(Y9),S25&gt;0),S25/S21*Y9,"-")</f>
        <v>-</v>
      </c>
      <c r="T19" s="56" t="str">
        <f>IF(AND(ISNUMBER(T25),ISNUMBER(Y9),T25&gt;0),T25/T21*Y9,"-")</f>
        <v>-</v>
      </c>
      <c r="U19" s="56" t="str">
        <f>IF(AND(ISNUMBER(U25),ISNUMBER(Y9),U25&gt;0),U25/U21*Y9,"-")</f>
        <v>-</v>
      </c>
      <c r="V19" s="56" t="str">
        <f>IF(AND(ISNUMBER(V25),ISNUMBER(Y9),V25&gt;0),V25/V21*Y9,"-")</f>
        <v>-</v>
      </c>
      <c r="W19" s="56" t="str">
        <f>IF(AND(ISNUMBER(W25),ISNUMBER(Y9),W25&gt;0),W25/W21*Y9,"-")</f>
        <v>-</v>
      </c>
      <c r="X19" s="56" t="str">
        <f>IF(AND(ISNUMBER(X25),ISNUMBER(Y9),X25&gt;0),X25/X21*Y9,"-")</f>
        <v>-</v>
      </c>
      <c r="Y19" s="56" t="str">
        <f>IF(AND(ISNUMBER(Y25),ISNUMBER(Y9),Y25&gt;0),Y25/Y21*Y9,"-")</f>
        <v>-</v>
      </c>
      <c r="Z19" s="56" t="str">
        <f>IF(AND(ISNUMBER(Z25),ISNUMBER(Y9),Z25&gt;0),Z25/Z21*Y9,"-")</f>
        <v>-</v>
      </c>
      <c r="AA19" s="56" t="str">
        <f>IF(AND(ISNUMBER(AA25),ISNUMBER(Y9),AA25&gt;0),AA25/AA21*Y9,"-")</f>
        <v>-</v>
      </c>
      <c r="AB19" s="56" t="s">
        <v>46</v>
      </c>
      <c r="AC19" s="56" t="str">
        <f>IF(MAX(R19:Z19)&gt;0, MAX(R19:Z19), "-")</f>
        <v>-</v>
      </c>
      <c r="AD19" s="56" t="s">
        <v>46</v>
      </c>
      <c r="AE19" s="280"/>
      <c r="AF19" s="536" t="str">
        <f>IF(SUM(R19:AD19)&gt;0, SUM(R19:AD19), "")</f>
        <v/>
      </c>
      <c r="AG19" s="342" t="s">
        <v>405</v>
      </c>
      <c r="AJ19" s="277"/>
      <c r="AK19" s="277"/>
      <c r="AL19" s="292" t="s">
        <v>93</v>
      </c>
      <c r="AM19" s="56" t="str">
        <f>IF(AND(ISNUMBER(AM25),ISNUMBER(AT9),AM25&gt;0),AM25/AM21*AT9,"-")</f>
        <v>-</v>
      </c>
      <c r="AN19" s="56" t="str">
        <f>IF(AND(ISNUMBER(AN25),ISNUMBER(AT9),AN25&gt;0),AN25/AN21*AT9,"-")</f>
        <v>-</v>
      </c>
      <c r="AO19" s="56" t="str">
        <f>IF(AND(ISNUMBER(AO25),ISNUMBER(AT9),AO25&gt;0),AO25/AO21*AT9,"-")</f>
        <v>-</v>
      </c>
      <c r="AP19" s="56" t="str">
        <f>IF(AND(ISNUMBER(AP25),ISNUMBER(AT9),AP25&gt;0),AP25/AP21*AT9,"-")</f>
        <v>-</v>
      </c>
      <c r="AQ19" s="56" t="str">
        <f>IF(AND(ISNUMBER(AQ25),ISNUMBER(AT9),AQ25&gt;0),AQ25/AQ21*AT9,"-")</f>
        <v>-</v>
      </c>
      <c r="AR19" s="56" t="str">
        <f>IF(AND(ISNUMBER(AR25),ISNUMBER(AT9),AR25&gt;0),AR25/AR21*AT9,"-")</f>
        <v>-</v>
      </c>
      <c r="AS19" s="56" t="str">
        <f>IF(AND(ISNUMBER(AS25),ISNUMBER(AT9),AS25&gt;0),AS25/AS21*AT9,"-")</f>
        <v>-</v>
      </c>
      <c r="AT19" s="56" t="str">
        <f>IF(AND(ISNUMBER(AT25),ISNUMBER(AT9),AT25&gt;0),AT25/AT21*AT9,"-")</f>
        <v>-</v>
      </c>
      <c r="AU19" s="56" t="str">
        <f>IF(AND(ISNUMBER(AU25),ISNUMBER(AT9),AU25&gt;0),AU25/AU21*AT9,"-")</f>
        <v>-</v>
      </c>
      <c r="AV19" s="56" t="str">
        <f>IF(AND(ISNUMBER(AV25),ISNUMBER(AT9),AV25&gt;0),AV25/AV21*AT9,"-")</f>
        <v>-</v>
      </c>
      <c r="AW19" s="56" t="s">
        <v>46</v>
      </c>
      <c r="AX19" s="56" t="str">
        <f>IF(MAX(AM19:AU19)&gt;0, MAX(AM19:AU19), "-")</f>
        <v>-</v>
      </c>
      <c r="AY19" s="56" t="s">
        <v>46</v>
      </c>
      <c r="AZ19" s="280"/>
      <c r="BA19" s="536" t="str">
        <f>IF(SUM(AM19:AY19)&gt;0, SUM(AM19:AY19), "")</f>
        <v/>
      </c>
      <c r="BB19" s="342" t="s">
        <v>405</v>
      </c>
    </row>
    <row r="20" spans="1:54" x14ac:dyDescent="0.3">
      <c r="B20" s="3"/>
      <c r="C20" s="3"/>
      <c r="D20" s="3"/>
      <c r="E20" s="3"/>
      <c r="F20" s="3"/>
      <c r="G20" s="3"/>
      <c r="H20" s="3"/>
      <c r="I20" s="3"/>
      <c r="J20" s="3"/>
      <c r="K20" s="3"/>
      <c r="L20" s="3"/>
      <c r="O20" s="277"/>
      <c r="P20" s="277"/>
      <c r="Q20" s="292" t="s">
        <v>94</v>
      </c>
      <c r="R20" s="44" t="str">
        <f>IF(AND(ISNUMBER(R25),ISNUMBER(Y9),R25&lt;0),-R25/R22*Y9,"-")</f>
        <v>-</v>
      </c>
      <c r="S20" s="44" t="str">
        <f>IF(AND(ISNUMBER(S25),ISNUMBER(Y9),S25&lt;0),-S25/S22*Y9,"-")</f>
        <v>-</v>
      </c>
      <c r="T20" s="44" t="str">
        <f>IF(AND(ISNUMBER(T25),ISNUMBER(Y9),T25&lt;0),-T25/T22*Y9,"-")</f>
        <v>-</v>
      </c>
      <c r="U20" s="44" t="str">
        <f>IF(AND(ISNUMBER(U25),ISNUMBER(Y9),U25&lt;0),-U25/U22*Y9,"-")</f>
        <v>-</v>
      </c>
      <c r="V20" s="44" t="str">
        <f>IF(AND(ISNUMBER(V25),ISNUMBER(Y9),V25&lt;0),-V25/V22*Y9,"-")</f>
        <v>-</v>
      </c>
      <c r="W20" s="44" t="str">
        <f>IF(AND(ISNUMBER(W25),ISNUMBER(Y9),W25&lt;0),-W25/W22*Y9,"-")</f>
        <v>-</v>
      </c>
      <c r="X20" s="44" t="str">
        <f>IF(AND(ISNUMBER(X25),ISNUMBER(Y9),X25&lt;0),-X25/X22*Y9,"-")</f>
        <v>-</v>
      </c>
      <c r="Y20" s="44" t="str">
        <f>IF(AND(ISNUMBER(Y25),ISNUMBER(Y9),Y25&lt;0),-Y25/Y22*Y9,"-")</f>
        <v>-</v>
      </c>
      <c r="Z20" s="44" t="str">
        <f>IF(AND(ISNUMBER(Z25),ISNUMBER(Y9),Z25&lt;0),-Z25/Z22*Y9,"-")</f>
        <v>-</v>
      </c>
      <c r="AA20" s="44" t="str">
        <f>IF(AND(ISNUMBER(AA25),ISNUMBER(Y9),AA25&lt;0),-AA25/AA22*Y9,"-")</f>
        <v>-</v>
      </c>
      <c r="AB20" s="44" t="s">
        <v>46</v>
      </c>
      <c r="AC20" s="44" t="s">
        <v>46</v>
      </c>
      <c r="AD20" s="44" t="str">
        <f>IF(MAX(R20:Z20)&gt;0, MAX(R20:Z20), "-")</f>
        <v>-</v>
      </c>
      <c r="AE20" s="280"/>
      <c r="AF20" s="536" t="str">
        <f>IF(SUM(R20:AD20)&gt;0, SUM(R20:AD20), "")</f>
        <v/>
      </c>
      <c r="AG20" s="342" t="s">
        <v>405</v>
      </c>
      <c r="AJ20" s="277"/>
      <c r="AK20" s="277"/>
      <c r="AL20" s="292" t="s">
        <v>94</v>
      </c>
      <c r="AM20" s="44" t="str">
        <f>IF(AND(ISNUMBER(AM25),ISNUMBER(AT9),AM25&lt;0),-AM25/AM22*AT9,"-")</f>
        <v>-</v>
      </c>
      <c r="AN20" s="44" t="str">
        <f>IF(AND(ISNUMBER(AN25),ISNUMBER(AT9),AN25&lt;0),-AN25/AN22*AT9,"-")</f>
        <v>-</v>
      </c>
      <c r="AO20" s="44" t="str">
        <f>IF(AND(ISNUMBER(AO25),ISNUMBER(AT9),AO25&lt;0),-AO25/AO22*AT9,"-")</f>
        <v>-</v>
      </c>
      <c r="AP20" s="44" t="str">
        <f>IF(AND(ISNUMBER(AP25),ISNUMBER(AT9),AP25&lt;0),-AP25/AP22*AT9,"-")</f>
        <v>-</v>
      </c>
      <c r="AQ20" s="44" t="str">
        <f>IF(AND(ISNUMBER(AQ25),ISNUMBER(AT9),AQ25&lt;0),-AQ25/AQ22*AT9,"-")</f>
        <v>-</v>
      </c>
      <c r="AR20" s="44" t="str">
        <f>IF(AND(ISNUMBER(AR25),ISNUMBER(AT9),AR25&lt;0),-AR25/AR22*AT9,"-")</f>
        <v>-</v>
      </c>
      <c r="AS20" s="44" t="str">
        <f>IF(AND(ISNUMBER(AS25),ISNUMBER(AT9),AS25&lt;0),-AS25/AS22*AT9,"-")</f>
        <v>-</v>
      </c>
      <c r="AT20" s="44" t="str">
        <f>IF(AND(ISNUMBER(AT25),ISNUMBER(AT9),AT25&lt;0),-AT25/AT22*AT9,"-")</f>
        <v>-</v>
      </c>
      <c r="AU20" s="44" t="str">
        <f>IF(AND(ISNUMBER(AU25),ISNUMBER(AT9),AU25&lt;0),-AU25/AU22*AT9,"-")</f>
        <v>-</v>
      </c>
      <c r="AV20" s="44" t="str">
        <f>IF(AND(ISNUMBER(AV25),ISNUMBER(AT9),AV25&lt;0),-AV25/AV22*AT9,"-")</f>
        <v>-</v>
      </c>
      <c r="AW20" s="44" t="s">
        <v>46</v>
      </c>
      <c r="AX20" s="44" t="s">
        <v>46</v>
      </c>
      <c r="AY20" s="44" t="str">
        <f>IF(MAX(AM20:AU20)&gt;0, MAX(AM20:AU20), "-")</f>
        <v>-</v>
      </c>
      <c r="AZ20" s="280"/>
      <c r="BA20" s="536" t="str">
        <f>IF(SUM(AM20:AY20)&gt;0, SUM(AM20:AY20), "")</f>
        <v/>
      </c>
      <c r="BB20" s="342" t="s">
        <v>405</v>
      </c>
    </row>
    <row r="21" spans="1:54" x14ac:dyDescent="0.3">
      <c r="B21" s="3"/>
      <c r="C21" s="3"/>
      <c r="D21" s="3"/>
      <c r="E21" s="3"/>
      <c r="F21" s="3"/>
      <c r="G21" s="3"/>
      <c r="H21" s="3"/>
      <c r="I21" s="3"/>
      <c r="J21" s="3"/>
      <c r="K21" s="3"/>
      <c r="L21" s="3"/>
      <c r="O21" s="277"/>
      <c r="P21" s="277"/>
      <c r="Q21" s="292" t="s">
        <v>78</v>
      </c>
      <c r="R21" s="57" t="str">
        <f>IF(AND(ISNUMBER(R25), R25&gt;0),AD12, "-")</f>
        <v>-</v>
      </c>
      <c r="S21" s="57" t="str">
        <f>IF(AND(ISNUMBER(S25), S25&gt;0),AD12, "-")</f>
        <v>-</v>
      </c>
      <c r="T21" s="57" t="str">
        <f>IF(AND(ISNUMBER(T25), T25&gt;0),AD12, "-")</f>
        <v>-</v>
      </c>
      <c r="U21" s="57" t="str">
        <f>IF(AND(ISNUMBER(U25), U25&gt;0),AD12, "-")</f>
        <v>-</v>
      </c>
      <c r="V21" s="57" t="str">
        <f>IF(AND(ISNUMBER(V25), V25&gt;0),AD12, "-")</f>
        <v>-</v>
      </c>
      <c r="W21" s="57" t="str">
        <f>IF(AND(ISNUMBER(W25), W25&gt;0),AD12, "-")</f>
        <v>-</v>
      </c>
      <c r="X21" s="57" t="str">
        <f>IF(AND(ISNUMBER(X25), X25&gt;0),AD12, "-")</f>
        <v>-</v>
      </c>
      <c r="Y21" s="57" t="str">
        <f>IF(AND(ISNUMBER(Y25), Y25&gt;0),AD12, "-")</f>
        <v>-</v>
      </c>
      <c r="Z21" s="57">
        <v>4</v>
      </c>
      <c r="AA21" s="57" t="str">
        <f>IF(AND(ISNUMBER(AA25), AA25&gt;0),AD12, "-")</f>
        <v>-</v>
      </c>
      <c r="AB21" s="58" t="s">
        <v>46</v>
      </c>
      <c r="AC21" s="57" t="str">
        <f>IF(ISNUMBER(AC19), AD12, "-")</f>
        <v>-</v>
      </c>
      <c r="AD21" s="58" t="s">
        <v>46</v>
      </c>
      <c r="AE21" s="271"/>
      <c r="AF21" s="348"/>
      <c r="AG21" s="349"/>
      <c r="AH21" s="47"/>
      <c r="AI21" s="47"/>
      <c r="AJ21" s="277"/>
      <c r="AK21" s="277"/>
      <c r="AL21" s="292" t="s">
        <v>78</v>
      </c>
      <c r="AM21" s="57" t="str">
        <f>IF(AND(ISNUMBER(AM25), AM25&gt;0),AY12, "-")</f>
        <v>-</v>
      </c>
      <c r="AN21" s="57" t="str">
        <f>IF(AND(ISNUMBER(AN25), AN25&gt;0),AY12, "-")</f>
        <v>-</v>
      </c>
      <c r="AO21" s="57" t="str">
        <f>IF(AND(ISNUMBER(AO25), AO25&gt;0),AY12, "-")</f>
        <v>-</v>
      </c>
      <c r="AP21" s="57" t="str">
        <f>IF(AND(ISNUMBER(AP25), AP25&gt;0),AY12, "-")</f>
        <v>-</v>
      </c>
      <c r="AQ21" s="57" t="str">
        <f>IF(AND(ISNUMBER(AQ25), AQ25&gt;0),AY12, "-")</f>
        <v>-</v>
      </c>
      <c r="AR21" s="57" t="str">
        <f>IF(AND(ISNUMBER(AR25), AR25&gt;0),AY12, "-")</f>
        <v>-</v>
      </c>
      <c r="AS21" s="57" t="str">
        <f>IF(AND(ISNUMBER(AS25), AS25&gt;0),AY12, "-")</f>
        <v>-</v>
      </c>
      <c r="AT21" s="57" t="str">
        <f>IF(AND(ISNUMBER(AT25), AT25&gt;0),AY12, "-")</f>
        <v>-</v>
      </c>
      <c r="AU21" s="57" t="str">
        <f>IF(AND(ISNUMBER(AU25), AU25&gt;0),AY12, "-")</f>
        <v>-</v>
      </c>
      <c r="AV21" s="57" t="str">
        <f>IF(AND(ISNUMBER(AV25), AV25&gt;0),AY12, "-")</f>
        <v>-</v>
      </c>
      <c r="AW21" s="58" t="s">
        <v>46</v>
      </c>
      <c r="AX21" s="57" t="str">
        <f>IF(ISNUMBER(AX19), AY12, "-")</f>
        <v>-</v>
      </c>
      <c r="AY21" s="58" t="s">
        <v>46</v>
      </c>
      <c r="AZ21" s="271"/>
      <c r="BA21" s="348"/>
      <c r="BB21" s="349"/>
    </row>
    <row r="22" spans="1:54" x14ac:dyDescent="0.3">
      <c r="B22" s="3"/>
      <c r="C22" s="3"/>
      <c r="D22" s="3"/>
      <c r="E22" s="3"/>
      <c r="F22" s="3"/>
      <c r="G22" s="3"/>
      <c r="H22" s="3"/>
      <c r="I22" s="3"/>
      <c r="J22" s="3"/>
      <c r="K22" s="3"/>
      <c r="L22" s="3"/>
      <c r="O22" s="277"/>
      <c r="P22" s="277"/>
      <c r="Q22" s="292" t="s">
        <v>79</v>
      </c>
      <c r="R22" s="59" t="str">
        <f>IF(AND(ISNUMBER(R25), R25&lt;0),AD14, "-")</f>
        <v>-</v>
      </c>
      <c r="S22" s="59" t="str">
        <f>IF(AND(ISNUMBER(S25), S25&lt;0),AD14, "-")</f>
        <v>-</v>
      </c>
      <c r="T22" s="59" t="str">
        <f>IF(AND(ISNUMBER(T25), T25&lt;0),AD14, "-")</f>
        <v>-</v>
      </c>
      <c r="U22" s="59" t="str">
        <f>IF(AND(ISNUMBER(U25), U25&lt;0),AD14, "-")</f>
        <v>-</v>
      </c>
      <c r="V22" s="59" t="str">
        <f>IF(AND(ISNUMBER(V25), V25&lt;0),AD14, "-")</f>
        <v>-</v>
      </c>
      <c r="W22" s="59" t="str">
        <f>IF(AND(ISNUMBER(W25), W25&lt;0),AD14, "-")</f>
        <v>-</v>
      </c>
      <c r="X22" s="59" t="str">
        <f>IF(AND(ISNUMBER(X25), X25&lt;0),AD14, "-")</f>
        <v>-</v>
      </c>
      <c r="Y22" s="59" t="str">
        <f>IF(AND(ISNUMBER(Y25), Y25&lt;0),AD14, "-")</f>
        <v>-</v>
      </c>
      <c r="Z22" s="59" t="str">
        <f>IF(AND(ISNUMBER(Z25), Z25&lt;0),AD14, "-")</f>
        <v>-</v>
      </c>
      <c r="AA22" s="59" t="str">
        <f>IF(AND(ISNUMBER(AA25), AA25&lt;0),AD14, "-")</f>
        <v>-</v>
      </c>
      <c r="AB22" s="60" t="s">
        <v>46</v>
      </c>
      <c r="AC22" s="60" t="s">
        <v>46</v>
      </c>
      <c r="AD22" s="59" t="str">
        <f>IF(ISNUMBER(AD20), AD14, "-")</f>
        <v>-</v>
      </c>
      <c r="AE22" s="271"/>
      <c r="AF22" s="348"/>
      <c r="AG22" s="349"/>
      <c r="AH22" s="47"/>
      <c r="AI22" s="47"/>
      <c r="AJ22" s="277"/>
      <c r="AK22" s="277"/>
      <c r="AL22" s="292" t="s">
        <v>79</v>
      </c>
      <c r="AM22" s="59" t="str">
        <f>IF(AND(ISNUMBER(AM25), AM25&lt;0),AY14, "-")</f>
        <v>-</v>
      </c>
      <c r="AN22" s="59" t="str">
        <f>IF(AND(ISNUMBER(AN25), AN25&lt;0),AY14, "-")</f>
        <v>-</v>
      </c>
      <c r="AO22" s="59" t="str">
        <f>IF(AND(ISNUMBER(AO25), AO25&lt;0),AY14, "-")</f>
        <v>-</v>
      </c>
      <c r="AP22" s="59" t="str">
        <f>IF(AND(ISNUMBER(AP25), AP25&lt;0),AY14, "-")</f>
        <v>-</v>
      </c>
      <c r="AQ22" s="59" t="str">
        <f>IF(AND(ISNUMBER(AQ25), AQ25&lt;0),AY14, "-")</f>
        <v>-</v>
      </c>
      <c r="AR22" s="59" t="str">
        <f>IF(AND(ISNUMBER(AR25), AR25&lt;0),AY14, "-")</f>
        <v>-</v>
      </c>
      <c r="AS22" s="59" t="str">
        <f>IF(AND(ISNUMBER(AS25), AS25&lt;0),AY14, "-")</f>
        <v>-</v>
      </c>
      <c r="AT22" s="59" t="str">
        <f>IF(AND(ISNUMBER(AT25), AT25&lt;0),AY14, "-")</f>
        <v>-</v>
      </c>
      <c r="AU22" s="59" t="str">
        <f>IF(AND(ISNUMBER(AU25), AU25&lt;0),AY14, "-")</f>
        <v>-</v>
      </c>
      <c r="AV22" s="59" t="str">
        <f>IF(AND(ISNUMBER(AV25), AV25&lt;0),AY14, "-")</f>
        <v>-</v>
      </c>
      <c r="AW22" s="60" t="s">
        <v>46</v>
      </c>
      <c r="AX22" s="60" t="s">
        <v>46</v>
      </c>
      <c r="AY22" s="59" t="str">
        <f>IF(ISNUMBER(AY20), AY14, "-")</f>
        <v>-</v>
      </c>
      <c r="AZ22" s="271"/>
      <c r="BA22" s="348"/>
      <c r="BB22" s="349"/>
    </row>
    <row r="23" spans="1:54" x14ac:dyDescent="0.3">
      <c r="B23" s="3"/>
      <c r="C23" s="3"/>
      <c r="D23" s="3"/>
      <c r="E23" s="3"/>
      <c r="F23" s="3"/>
      <c r="G23" s="3"/>
      <c r="H23" s="3"/>
      <c r="I23" s="3"/>
      <c r="J23" s="3"/>
      <c r="K23" s="3"/>
      <c r="L23" s="3"/>
      <c r="O23" s="277"/>
      <c r="P23" s="277"/>
      <c r="Q23" s="271"/>
      <c r="R23" s="302"/>
      <c r="S23" s="302"/>
      <c r="T23" s="302"/>
      <c r="U23" s="302"/>
      <c r="V23" s="302"/>
      <c r="W23" s="302"/>
      <c r="X23" s="302"/>
      <c r="Y23" s="302"/>
      <c r="Z23" s="302"/>
      <c r="AA23" s="302"/>
      <c r="AB23" s="303"/>
      <c r="AC23" s="303"/>
      <c r="AD23" s="271"/>
      <c r="AE23" s="271"/>
      <c r="AF23" s="277"/>
      <c r="AG23" s="280"/>
      <c r="AH23" s="2"/>
      <c r="AI23" s="2"/>
      <c r="AJ23" s="277"/>
      <c r="AK23" s="277"/>
      <c r="AL23" s="271"/>
      <c r="AM23" s="302"/>
      <c r="AN23" s="302"/>
      <c r="AO23" s="302"/>
      <c r="AP23" s="302"/>
      <c r="AQ23" s="302"/>
      <c r="AR23" s="302"/>
      <c r="AS23" s="302"/>
      <c r="AT23" s="302"/>
      <c r="AU23" s="302"/>
      <c r="AV23" s="302"/>
      <c r="AW23" s="303"/>
      <c r="AX23" s="303"/>
      <c r="AY23" s="271"/>
      <c r="AZ23" s="271"/>
      <c r="BA23" s="277"/>
      <c r="BB23" s="280"/>
    </row>
    <row r="24" spans="1:54" x14ac:dyDescent="0.3">
      <c r="B24" s="3"/>
      <c r="C24" s="3"/>
      <c r="D24" s="3"/>
      <c r="E24" s="3"/>
      <c r="F24" s="3"/>
      <c r="G24" s="3"/>
      <c r="H24" s="3"/>
      <c r="I24" s="3"/>
      <c r="J24" s="3"/>
      <c r="K24" s="3"/>
      <c r="L24" s="3"/>
      <c r="O24" s="277"/>
      <c r="P24" s="277"/>
      <c r="Q24" s="279" t="s">
        <v>91</v>
      </c>
      <c r="R24" s="349" t="s">
        <v>206</v>
      </c>
      <c r="S24" s="349" t="s">
        <v>207</v>
      </c>
      <c r="T24" s="349" t="s">
        <v>208</v>
      </c>
      <c r="U24" s="349" t="s">
        <v>370</v>
      </c>
      <c r="V24" s="349" t="s">
        <v>209</v>
      </c>
      <c r="W24" s="349" t="s">
        <v>210</v>
      </c>
      <c r="X24" s="350" t="s">
        <v>369</v>
      </c>
      <c r="Y24" s="349" t="s">
        <v>434</v>
      </c>
      <c r="Z24" s="349" t="s">
        <v>211</v>
      </c>
      <c r="AA24" s="490" t="s">
        <v>457</v>
      </c>
      <c r="AB24" s="303"/>
      <c r="AC24" s="303"/>
      <c r="AD24" s="271"/>
      <c r="AE24" s="271"/>
      <c r="AF24" s="277"/>
      <c r="AG24" s="280"/>
      <c r="AH24" s="2"/>
      <c r="AI24" s="2"/>
      <c r="AJ24" s="277"/>
      <c r="AK24" s="277"/>
      <c r="AL24" s="279" t="s">
        <v>91</v>
      </c>
      <c r="AM24" s="349" t="s">
        <v>206</v>
      </c>
      <c r="AN24" s="349" t="s">
        <v>207</v>
      </c>
      <c r="AO24" s="349" t="s">
        <v>208</v>
      </c>
      <c r="AP24" s="349" t="s">
        <v>370</v>
      </c>
      <c r="AQ24" s="349" t="s">
        <v>209</v>
      </c>
      <c r="AR24" s="349" t="s">
        <v>210</v>
      </c>
      <c r="AS24" s="350" t="s">
        <v>369</v>
      </c>
      <c r="AT24" s="349" t="s">
        <v>434</v>
      </c>
      <c r="AU24" s="349" t="s">
        <v>211</v>
      </c>
      <c r="AV24" s="490" t="s">
        <v>457</v>
      </c>
      <c r="AW24" s="303"/>
      <c r="AX24" s="303"/>
      <c r="AY24" s="271"/>
      <c r="AZ24" s="271"/>
      <c r="BA24" s="277"/>
      <c r="BB24" s="280"/>
    </row>
    <row r="25" spans="1:54" x14ac:dyDescent="0.3">
      <c r="B25" s="3"/>
      <c r="C25" s="3"/>
      <c r="D25" s="3"/>
      <c r="E25" s="3"/>
      <c r="F25" s="3"/>
      <c r="G25" s="3"/>
      <c r="H25" s="3"/>
      <c r="I25" s="3"/>
      <c r="J25" s="3"/>
      <c r="K25" s="3"/>
      <c r="L25" s="3"/>
      <c r="O25" s="277"/>
      <c r="P25" s="277"/>
      <c r="Q25" s="292" t="s">
        <v>45</v>
      </c>
      <c r="R25" s="215"/>
      <c r="S25" s="215"/>
      <c r="T25" s="215"/>
      <c r="U25" s="215"/>
      <c r="V25" s="215"/>
      <c r="W25" s="215"/>
      <c r="X25" s="215"/>
      <c r="Y25" s="215"/>
      <c r="Z25" s="215"/>
      <c r="AA25" s="489">
        <v>0</v>
      </c>
      <c r="AB25" s="304" t="s">
        <v>40</v>
      </c>
      <c r="AC25" s="304" t="s">
        <v>41</v>
      </c>
      <c r="AD25" s="305" t="s">
        <v>42</v>
      </c>
      <c r="AE25" s="271"/>
      <c r="AF25" s="277"/>
      <c r="AG25" s="280"/>
      <c r="AH25" s="2"/>
      <c r="AI25" s="2"/>
      <c r="AJ25" s="277"/>
      <c r="AK25" s="277"/>
      <c r="AL25" s="292" t="s">
        <v>45</v>
      </c>
      <c r="AM25" s="215"/>
      <c r="AN25" s="215"/>
      <c r="AO25" s="215"/>
      <c r="AP25" s="215"/>
      <c r="AQ25" s="215"/>
      <c r="AR25" s="215"/>
      <c r="AS25" s="215"/>
      <c r="AT25" s="215"/>
      <c r="AU25" s="215"/>
      <c r="AV25" s="489">
        <v>0</v>
      </c>
      <c r="AW25" s="304" t="s">
        <v>40</v>
      </c>
      <c r="AX25" s="304" t="s">
        <v>41</v>
      </c>
      <c r="AY25" s="305" t="s">
        <v>42</v>
      </c>
      <c r="AZ25" s="271"/>
      <c r="BA25" s="277"/>
      <c r="BB25" s="280"/>
    </row>
    <row r="26" spans="1:54" x14ac:dyDescent="0.3">
      <c r="B26" s="3"/>
      <c r="C26" s="3"/>
      <c r="D26" s="3"/>
      <c r="E26" s="3"/>
      <c r="F26" s="3"/>
      <c r="G26" s="3"/>
      <c r="H26" s="3"/>
      <c r="I26" s="3"/>
      <c r="J26" s="3"/>
      <c r="K26" s="3"/>
      <c r="L26" s="3"/>
      <c r="O26" s="277"/>
      <c r="P26" s="277"/>
      <c r="Q26" s="292" t="s">
        <v>76</v>
      </c>
      <c r="R26" s="217"/>
      <c r="S26" s="217"/>
      <c r="T26" s="217"/>
      <c r="U26" s="217"/>
      <c r="V26" s="217"/>
      <c r="W26" s="217"/>
      <c r="X26" s="217"/>
      <c r="Y26" s="217"/>
      <c r="Z26" s="217"/>
      <c r="AA26" s="217"/>
      <c r="AB26" s="218"/>
      <c r="AC26" s="218"/>
      <c r="AD26" s="219"/>
      <c r="AE26" s="271"/>
      <c r="AF26" s="277"/>
      <c r="AG26" s="280"/>
      <c r="AH26" s="2"/>
      <c r="AI26" s="2"/>
      <c r="AJ26" s="277"/>
      <c r="AK26" s="277"/>
      <c r="AL26" s="292" t="s">
        <v>76</v>
      </c>
      <c r="AM26" s="217"/>
      <c r="AN26" s="217"/>
      <c r="AO26" s="217"/>
      <c r="AP26" s="217"/>
      <c r="AQ26" s="217"/>
      <c r="AR26" s="217"/>
      <c r="AS26" s="217"/>
      <c r="AT26" s="217"/>
      <c r="AU26" s="217"/>
      <c r="AV26" s="216"/>
      <c r="AW26" s="218"/>
      <c r="AX26" s="218"/>
      <c r="AY26" s="219"/>
      <c r="AZ26" s="271"/>
      <c r="BA26" s="277"/>
      <c r="BB26" s="280"/>
    </row>
    <row r="27" spans="1:54" x14ac:dyDescent="0.3">
      <c r="B27" s="3"/>
      <c r="C27" s="3"/>
      <c r="D27" s="3"/>
      <c r="E27" s="3"/>
      <c r="F27" s="3"/>
      <c r="G27" s="3"/>
      <c r="H27" s="3"/>
      <c r="I27" s="3"/>
      <c r="J27" s="3"/>
      <c r="K27" s="3"/>
      <c r="L27" s="3"/>
      <c r="O27" s="277"/>
      <c r="P27" s="277"/>
      <c r="Q27" s="292" t="s">
        <v>77</v>
      </c>
      <c r="R27" s="221"/>
      <c r="S27" s="221"/>
      <c r="T27" s="221"/>
      <c r="U27" s="221"/>
      <c r="V27" s="221"/>
      <c r="W27" s="222"/>
      <c r="X27" s="222"/>
      <c r="Y27" s="221"/>
      <c r="Z27" s="221"/>
      <c r="AA27" s="221"/>
      <c r="AB27" s="221"/>
      <c r="AC27" s="221"/>
      <c r="AD27" s="221"/>
      <c r="AE27" s="271"/>
      <c r="AF27" s="277"/>
      <c r="AG27" s="280"/>
      <c r="AH27" s="2"/>
      <c r="AI27" s="2"/>
      <c r="AJ27" s="277"/>
      <c r="AK27" s="277"/>
      <c r="AL27" s="292" t="s">
        <v>77</v>
      </c>
      <c r="AM27" s="221"/>
      <c r="AN27" s="221"/>
      <c r="AO27" s="221"/>
      <c r="AP27" s="221"/>
      <c r="AQ27" s="221"/>
      <c r="AR27" s="222"/>
      <c r="AS27" s="222"/>
      <c r="AT27" s="221"/>
      <c r="AU27" s="221"/>
      <c r="AV27" s="220"/>
      <c r="AW27" s="221"/>
      <c r="AX27" s="221"/>
      <c r="AY27" s="221"/>
      <c r="AZ27" s="271"/>
      <c r="BA27" s="277"/>
      <c r="BB27" s="280"/>
    </row>
    <row r="28" spans="1:54" x14ac:dyDescent="0.3">
      <c r="B28" s="3"/>
      <c r="C28" s="3"/>
      <c r="D28" s="3"/>
      <c r="E28" s="3"/>
      <c r="F28" s="3"/>
      <c r="G28" s="3"/>
      <c r="H28" s="3"/>
      <c r="I28" s="3"/>
      <c r="J28" s="3"/>
      <c r="K28" s="3"/>
      <c r="L28" s="3"/>
      <c r="O28" s="277"/>
      <c r="P28" s="277"/>
      <c r="Q28" s="292" t="s">
        <v>464</v>
      </c>
      <c r="R28" s="224"/>
      <c r="S28" s="224"/>
      <c r="T28" s="224"/>
      <c r="U28" s="224"/>
      <c r="V28" s="224"/>
      <c r="W28" s="224"/>
      <c r="X28" s="224"/>
      <c r="Y28" s="224"/>
      <c r="Z28" s="224"/>
      <c r="AA28" s="223"/>
      <c r="AB28" s="224"/>
      <c r="AC28" s="224"/>
      <c r="AD28" s="224"/>
      <c r="AE28" s="271"/>
      <c r="AF28" s="277"/>
      <c r="AG28" s="280"/>
      <c r="AH28" s="2"/>
      <c r="AI28" s="2"/>
      <c r="AJ28" s="277"/>
      <c r="AK28" s="277"/>
      <c r="AL28" s="292" t="s">
        <v>464</v>
      </c>
      <c r="AM28" s="224"/>
      <c r="AN28" s="224"/>
      <c r="AO28" s="224"/>
      <c r="AP28" s="224"/>
      <c r="AQ28" s="224"/>
      <c r="AR28" s="224"/>
      <c r="AS28" s="224"/>
      <c r="AT28" s="224"/>
      <c r="AU28" s="224"/>
      <c r="AV28" s="223"/>
      <c r="AW28" s="224"/>
      <c r="AX28" s="224"/>
      <c r="AY28" s="224"/>
      <c r="AZ28" s="271"/>
      <c r="BA28" s="277"/>
      <c r="BB28" s="280"/>
    </row>
    <row r="29" spans="1:54" x14ac:dyDescent="0.3">
      <c r="B29" s="3"/>
      <c r="C29" s="3"/>
      <c r="D29" s="3"/>
      <c r="E29" s="3"/>
      <c r="F29" s="3"/>
      <c r="G29" s="3"/>
      <c r="H29" s="3"/>
      <c r="I29" s="3"/>
      <c r="J29" s="3"/>
      <c r="K29" s="3"/>
      <c r="L29" s="3"/>
      <c r="O29" s="277"/>
      <c r="P29" s="272"/>
      <c r="Q29" s="285" t="s">
        <v>462</v>
      </c>
      <c r="R29" s="745"/>
      <c r="S29" s="413"/>
      <c r="T29" s="745"/>
      <c r="U29" s="745"/>
      <c r="V29" s="745"/>
      <c r="W29" s="745"/>
      <c r="X29" s="745"/>
      <c r="Y29" s="745"/>
      <c r="Z29" s="745"/>
      <c r="AA29" s="745"/>
      <c r="AB29" s="742"/>
      <c r="AC29" s="742"/>
      <c r="AD29" s="742"/>
      <c r="AE29" s="3"/>
      <c r="AF29" s="280"/>
      <c r="AG29" s="280"/>
      <c r="AH29" s="2"/>
      <c r="AI29" s="2"/>
      <c r="AJ29" s="277"/>
      <c r="AK29" s="272"/>
      <c r="AL29" s="285" t="s">
        <v>463</v>
      </c>
      <c r="AM29" s="745"/>
      <c r="AN29" s="413"/>
      <c r="AO29" s="745"/>
      <c r="AP29" s="745"/>
      <c r="AQ29" s="745"/>
      <c r="AR29" s="745"/>
      <c r="AS29" s="745"/>
      <c r="AT29" s="745"/>
      <c r="AU29" s="745"/>
      <c r="AV29" s="745"/>
      <c r="AW29" s="742"/>
      <c r="AX29" s="742"/>
      <c r="AY29" s="742"/>
      <c r="AZ29" s="280"/>
      <c r="BA29" s="280"/>
      <c r="BB29" s="280"/>
    </row>
    <row r="30" spans="1:54" x14ac:dyDescent="0.3">
      <c r="B30" s="3"/>
      <c r="C30" s="3"/>
      <c r="D30" s="3"/>
      <c r="E30" s="3"/>
      <c r="F30" s="3"/>
      <c r="G30" s="3"/>
      <c r="H30" s="3"/>
      <c r="I30" s="3"/>
      <c r="J30" s="3"/>
      <c r="K30" s="3"/>
      <c r="L30" s="3"/>
      <c r="O30" s="280"/>
      <c r="P30" s="280"/>
      <c r="Q30" s="280"/>
      <c r="R30" s="746"/>
      <c r="S30" s="414"/>
      <c r="T30" s="746"/>
      <c r="U30" s="746"/>
      <c r="V30" s="746"/>
      <c r="W30" s="746"/>
      <c r="X30" s="746"/>
      <c r="Y30" s="746"/>
      <c r="Z30" s="746"/>
      <c r="AA30" s="746"/>
      <c r="AB30" s="743"/>
      <c r="AC30" s="743"/>
      <c r="AD30" s="743"/>
      <c r="AE30" s="280"/>
      <c r="AF30" s="280"/>
      <c r="AG30" s="280"/>
      <c r="AH30" s="2"/>
      <c r="AI30" s="2"/>
      <c r="AJ30" s="280"/>
      <c r="AK30" s="280"/>
      <c r="AL30" s="280"/>
      <c r="AM30" s="746"/>
      <c r="AN30" s="414"/>
      <c r="AO30" s="746"/>
      <c r="AP30" s="746"/>
      <c r="AQ30" s="746"/>
      <c r="AR30" s="746"/>
      <c r="AS30" s="746"/>
      <c r="AT30" s="746"/>
      <c r="AU30" s="746"/>
      <c r="AV30" s="746"/>
      <c r="AW30" s="743"/>
      <c r="AX30" s="743"/>
      <c r="AY30" s="743"/>
      <c r="AZ30" s="280"/>
      <c r="BA30" s="280"/>
      <c r="BB30" s="280"/>
    </row>
    <row r="31" spans="1:54" x14ac:dyDescent="0.3">
      <c r="B31" s="3"/>
      <c r="C31" s="458"/>
      <c r="D31" s="458"/>
      <c r="E31" s="458"/>
      <c r="F31" s="458"/>
      <c r="G31" s="458"/>
      <c r="H31" s="458"/>
      <c r="I31" s="458"/>
      <c r="J31" s="458"/>
      <c r="K31" s="458"/>
      <c r="L31" s="3"/>
      <c r="O31" s="280"/>
      <c r="P31" s="280"/>
      <c r="Q31" s="280"/>
      <c r="R31" s="746"/>
      <c r="S31" s="414"/>
      <c r="T31" s="746"/>
      <c r="U31" s="746"/>
      <c r="V31" s="746"/>
      <c r="W31" s="746"/>
      <c r="X31" s="746"/>
      <c r="Y31" s="746"/>
      <c r="Z31" s="746"/>
      <c r="AA31" s="746"/>
      <c r="AB31" s="743"/>
      <c r="AC31" s="743"/>
      <c r="AD31" s="743"/>
      <c r="AE31" s="280"/>
      <c r="AF31" s="280"/>
      <c r="AG31" s="280"/>
      <c r="AH31" s="2"/>
      <c r="AI31" s="2"/>
      <c r="AJ31" s="280"/>
      <c r="AK31" s="280"/>
      <c r="AL31" s="280"/>
      <c r="AM31" s="746"/>
      <c r="AN31" s="414"/>
      <c r="AO31" s="746"/>
      <c r="AP31" s="746"/>
      <c r="AQ31" s="746"/>
      <c r="AR31" s="746"/>
      <c r="AS31" s="746"/>
      <c r="AT31" s="746"/>
      <c r="AU31" s="746"/>
      <c r="AV31" s="746"/>
      <c r="AW31" s="743"/>
      <c r="AX31" s="743"/>
      <c r="AY31" s="743"/>
      <c r="AZ31" s="280"/>
      <c r="BA31" s="280"/>
      <c r="BB31" s="280"/>
    </row>
    <row r="32" spans="1:54" x14ac:dyDescent="0.3">
      <c r="B32" s="3"/>
      <c r="C32" s="3"/>
      <c r="D32" s="3"/>
      <c r="E32" s="3"/>
      <c r="F32" s="3"/>
      <c r="G32" s="3"/>
      <c r="H32" s="3"/>
      <c r="I32" s="3"/>
      <c r="J32" s="3"/>
      <c r="K32" s="3"/>
      <c r="L32" s="3"/>
      <c r="O32" s="280"/>
      <c r="P32" s="280"/>
      <c r="Q32" s="280"/>
      <c r="R32" s="747"/>
      <c r="S32" s="415"/>
      <c r="T32" s="747"/>
      <c r="U32" s="747"/>
      <c r="V32" s="747"/>
      <c r="W32" s="747"/>
      <c r="X32" s="747"/>
      <c r="Y32" s="747"/>
      <c r="Z32" s="747"/>
      <c r="AA32" s="747"/>
      <c r="AB32" s="744"/>
      <c r="AC32" s="744"/>
      <c r="AD32" s="744"/>
      <c r="AE32" s="280"/>
      <c r="AF32" s="280"/>
      <c r="AG32" s="280"/>
      <c r="AH32" s="2"/>
      <c r="AI32" s="2"/>
      <c r="AJ32" s="280"/>
      <c r="AK32" s="280"/>
      <c r="AL32" s="280"/>
      <c r="AM32" s="747"/>
      <c r="AN32" s="415"/>
      <c r="AO32" s="747"/>
      <c r="AP32" s="747"/>
      <c r="AQ32" s="747"/>
      <c r="AR32" s="747"/>
      <c r="AS32" s="747"/>
      <c r="AT32" s="747"/>
      <c r="AU32" s="747"/>
      <c r="AV32" s="747"/>
      <c r="AW32" s="744"/>
      <c r="AX32" s="744"/>
      <c r="AY32" s="744"/>
      <c r="AZ32" s="280"/>
      <c r="BA32" s="280"/>
      <c r="BB32" s="280"/>
    </row>
    <row r="33" spans="1:54" x14ac:dyDescent="0.3">
      <c r="B33" s="3"/>
      <c r="C33" s="3"/>
      <c r="D33" s="3"/>
      <c r="E33" s="3"/>
      <c r="F33" s="3"/>
      <c r="G33" s="3"/>
      <c r="H33" s="3"/>
      <c r="I33" s="3"/>
      <c r="J33" s="3"/>
      <c r="K33" s="3"/>
      <c r="L33" s="3"/>
      <c r="O33" s="277"/>
      <c r="P33" s="277"/>
      <c r="Q33" s="292" t="s">
        <v>433</v>
      </c>
      <c r="R33" s="409"/>
      <c r="S33" s="409"/>
      <c r="T33" s="409"/>
      <c r="U33" s="409"/>
      <c r="V33" s="409"/>
      <c r="W33" s="409"/>
      <c r="X33" s="409"/>
      <c r="Y33" s="409"/>
      <c r="Z33" s="409"/>
      <c r="AA33" s="437" t="s">
        <v>470</v>
      </c>
      <c r="AB33" s="491"/>
      <c r="AC33" s="491"/>
      <c r="AD33" s="491"/>
      <c r="AE33" s="437"/>
      <c r="AF33" s="277"/>
      <c r="AG33" s="280"/>
      <c r="AH33" s="2"/>
      <c r="AI33" s="2"/>
      <c r="AJ33" s="277"/>
      <c r="AK33" s="277"/>
      <c r="AL33" s="292" t="s">
        <v>433</v>
      </c>
      <c r="AM33" s="409"/>
      <c r="AN33" s="409"/>
      <c r="AO33" s="409"/>
      <c r="AP33" s="409"/>
      <c r="AQ33" s="409"/>
      <c r="AR33" s="409"/>
      <c r="AS33" s="409"/>
      <c r="AT33" s="409"/>
      <c r="AU33" s="409"/>
      <c r="AV33" s="437" t="s">
        <v>470</v>
      </c>
      <c r="AW33" s="491"/>
      <c r="AX33" s="491"/>
      <c r="AY33" s="491"/>
      <c r="AZ33" s="279"/>
      <c r="BA33" s="277"/>
      <c r="BB33" s="280"/>
    </row>
    <row r="34" spans="1:54" x14ac:dyDescent="0.3">
      <c r="B34" s="3"/>
      <c r="C34" s="3"/>
      <c r="D34" s="3"/>
      <c r="E34" s="3"/>
      <c r="F34" s="3"/>
      <c r="G34" s="3"/>
      <c r="H34" s="3"/>
      <c r="I34" s="3"/>
      <c r="J34" s="3"/>
      <c r="K34" s="3"/>
      <c r="L34" s="3"/>
      <c r="O34" s="280"/>
      <c r="P34" s="3"/>
      <c r="Q34" s="280"/>
      <c r="R34" s="280"/>
      <c r="S34" s="280"/>
      <c r="T34" s="280"/>
      <c r="U34" s="280"/>
      <c r="V34" s="280"/>
      <c r="W34" s="280"/>
      <c r="X34" s="280"/>
      <c r="Y34" s="280"/>
      <c r="Z34" s="280"/>
      <c r="AA34" s="280"/>
      <c r="AB34" s="280"/>
      <c r="AC34" s="280"/>
      <c r="AD34" s="280"/>
      <c r="AE34" s="280"/>
      <c r="AF34" s="280"/>
      <c r="AG34" s="280"/>
      <c r="AH34" s="2"/>
      <c r="AI34" s="2"/>
      <c r="AJ34" s="280"/>
      <c r="AK34" s="280"/>
      <c r="AL34" s="280"/>
      <c r="AM34" s="280"/>
      <c r="AN34" s="280"/>
      <c r="AO34" s="280"/>
      <c r="AP34" s="280"/>
      <c r="AQ34" s="280"/>
      <c r="AR34" s="280"/>
      <c r="AS34" s="280"/>
      <c r="AT34" s="280"/>
      <c r="AU34" s="280"/>
      <c r="AV34" s="280"/>
      <c r="AW34" s="280"/>
      <c r="AX34" s="280"/>
      <c r="AY34" s="280"/>
      <c r="AZ34" s="280"/>
      <c r="BA34" s="280"/>
      <c r="BB34" s="280"/>
    </row>
    <row r="35" spans="1:54" x14ac:dyDescent="0.3">
      <c r="B35" s="3"/>
      <c r="C35" s="3"/>
      <c r="D35" s="3"/>
      <c r="E35" s="3"/>
      <c r="F35" s="3"/>
      <c r="G35" s="3"/>
      <c r="H35" s="3"/>
      <c r="I35" s="3"/>
      <c r="J35" s="3"/>
      <c r="K35" s="3"/>
      <c r="L35" s="3"/>
      <c r="O35" s="3"/>
      <c r="P35" s="3" t="s">
        <v>486</v>
      </c>
      <c r="Q35" s="3"/>
      <c r="R35" s="3"/>
      <c r="S35" s="3"/>
      <c r="T35" s="3"/>
      <c r="U35" s="3" t="s">
        <v>469</v>
      </c>
      <c r="V35" s="3"/>
      <c r="W35" s="3"/>
      <c r="X35" s="3"/>
      <c r="Y35" s="3"/>
      <c r="Z35" s="3"/>
      <c r="AA35" s="3"/>
      <c r="AB35" s="3"/>
      <c r="AC35" s="3"/>
      <c r="AD35" s="3"/>
      <c r="AE35" s="3"/>
      <c r="AF35" s="3"/>
      <c r="AG35" s="3"/>
      <c r="AH35" s="2"/>
      <c r="AI35" s="2"/>
      <c r="AJ35" s="3"/>
      <c r="AK35" s="3" t="s">
        <v>486</v>
      </c>
      <c r="AL35" s="3"/>
      <c r="AM35" s="3"/>
      <c r="AN35" s="3"/>
      <c r="AO35" s="3"/>
      <c r="AP35" s="3" t="s">
        <v>469</v>
      </c>
      <c r="AQ35" s="3"/>
      <c r="AR35" s="3"/>
      <c r="AS35" s="3"/>
      <c r="AT35" s="3"/>
      <c r="AU35" s="3"/>
      <c r="AV35" s="3"/>
      <c r="AW35" s="3"/>
      <c r="AX35" s="3"/>
      <c r="AY35" s="3"/>
      <c r="AZ35" s="3"/>
      <c r="BA35" s="3"/>
      <c r="BB35" s="3"/>
    </row>
    <row r="36" spans="1:54" x14ac:dyDescent="0.3">
      <c r="B36" s="3"/>
      <c r="C36" s="3"/>
      <c r="D36" s="3"/>
      <c r="E36" s="3"/>
      <c r="F36" s="3"/>
      <c r="G36" s="3"/>
      <c r="H36" s="3"/>
      <c r="I36" s="3"/>
      <c r="J36" s="3"/>
      <c r="K36" s="3"/>
      <c r="L36" s="3"/>
      <c r="AH36" s="2"/>
      <c r="AI36" s="2"/>
    </row>
    <row r="37" spans="1:54" ht="15.6" x14ac:dyDescent="0.3">
      <c r="B37" s="3"/>
      <c r="C37" s="3"/>
      <c r="D37" s="3"/>
      <c r="E37" s="3"/>
      <c r="F37" s="3"/>
      <c r="G37" s="3"/>
      <c r="H37" s="3"/>
      <c r="I37" s="3"/>
      <c r="J37" s="3"/>
      <c r="K37" s="3"/>
      <c r="L37" s="3"/>
      <c r="O37" s="269" t="s">
        <v>410</v>
      </c>
      <c r="P37" s="270"/>
      <c r="Q37" s="271"/>
      <c r="R37" s="271"/>
      <c r="S37" s="272"/>
      <c r="T37" s="272"/>
      <c r="U37" s="273"/>
      <c r="V37" s="273"/>
      <c r="W37" s="273"/>
      <c r="X37" s="271"/>
      <c r="Y37" s="274"/>
      <c r="Z37" s="275"/>
      <c r="AA37" s="276"/>
      <c r="AB37" s="271"/>
      <c r="AC37" s="277"/>
      <c r="AD37" s="277"/>
      <c r="AE37" s="277"/>
      <c r="AF37" s="280"/>
      <c r="AG37" s="280"/>
      <c r="AH37" s="2"/>
      <c r="AI37" s="2"/>
      <c r="AJ37" s="269" t="s">
        <v>410</v>
      </c>
      <c r="AK37" s="270"/>
      <c r="AL37" s="271"/>
      <c r="AM37" s="271"/>
      <c r="AN37" s="272"/>
      <c r="AO37" s="272"/>
      <c r="AP37" s="273"/>
      <c r="AQ37" s="273"/>
      <c r="AR37" s="273"/>
      <c r="AS37" s="271"/>
      <c r="AT37" s="274"/>
      <c r="AU37" s="275"/>
      <c r="AV37" s="276"/>
      <c r="AW37" s="271"/>
      <c r="AX37" s="277"/>
      <c r="AY37" s="277"/>
      <c r="AZ37" s="277"/>
      <c r="BA37" s="280"/>
      <c r="BB37" s="280"/>
    </row>
    <row r="38" spans="1:54" x14ac:dyDescent="0.3">
      <c r="B38" s="3"/>
      <c r="C38" s="3"/>
      <c r="D38" s="3"/>
      <c r="E38" s="3"/>
      <c r="F38" s="3"/>
      <c r="G38" s="3"/>
      <c r="H38" s="3"/>
      <c r="I38" s="3"/>
      <c r="J38" s="3"/>
      <c r="K38" s="3"/>
      <c r="L38" s="3"/>
      <c r="O38" s="278"/>
      <c r="P38" s="270"/>
      <c r="Q38" s="271"/>
      <c r="R38" s="271"/>
      <c r="S38" s="272"/>
      <c r="T38" s="272"/>
      <c r="U38" s="273"/>
      <c r="V38" s="273"/>
      <c r="W38" s="273"/>
      <c r="X38" s="280"/>
      <c r="Y38" s="280"/>
      <c r="Z38" s="280"/>
      <c r="AA38" s="280"/>
      <c r="AB38" s="271"/>
      <c r="AC38" s="271"/>
      <c r="AD38" s="429" t="s">
        <v>48</v>
      </c>
      <c r="AE38" s="277"/>
      <c r="AF38" s="280"/>
      <c r="AG38" s="280"/>
      <c r="AH38" s="2"/>
      <c r="AI38" s="2"/>
      <c r="AJ38" s="278"/>
      <c r="AK38" s="270"/>
      <c r="AL38" s="271"/>
      <c r="AM38" s="271"/>
      <c r="AN38" s="272"/>
      <c r="AO38" s="272"/>
      <c r="AP38" s="273"/>
      <c r="AQ38" s="273"/>
      <c r="AR38" s="273"/>
      <c r="AS38" s="280"/>
      <c r="AT38" s="280"/>
      <c r="AU38" s="280"/>
      <c r="AV38" s="280"/>
      <c r="AW38" s="271"/>
      <c r="AX38" s="271"/>
      <c r="AY38" s="429" t="s">
        <v>48</v>
      </c>
      <c r="AZ38" s="277"/>
      <c r="BA38" s="280"/>
      <c r="BB38" s="280"/>
    </row>
    <row r="39" spans="1:54" x14ac:dyDescent="0.3">
      <c r="B39" s="3"/>
      <c r="C39" s="3"/>
      <c r="D39" s="3"/>
      <c r="E39" s="3"/>
      <c r="F39" s="3"/>
      <c r="G39" s="3"/>
      <c r="H39" s="3"/>
      <c r="I39" s="3"/>
      <c r="J39" s="3"/>
      <c r="K39" s="3"/>
      <c r="L39" s="3"/>
      <c r="O39" s="277"/>
      <c r="P39" s="277"/>
      <c r="Q39" s="282" t="s">
        <v>0</v>
      </c>
      <c r="R39" s="283"/>
      <c r="S39" s="272"/>
      <c r="T39" s="272"/>
      <c r="U39" s="273"/>
      <c r="V39" s="273"/>
      <c r="W39" s="284" t="s">
        <v>16</v>
      </c>
      <c r="X39" s="726"/>
      <c r="Y39" s="728"/>
      <c r="Z39" s="351"/>
      <c r="AA39" s="280"/>
      <c r="AB39" s="277"/>
      <c r="AC39" s="285" t="s">
        <v>17</v>
      </c>
      <c r="AD39" s="531" t="str">
        <f>IF(ISNUMBER(Y42), 10, "")</f>
        <v/>
      </c>
      <c r="AE39" s="279" t="s">
        <v>404</v>
      </c>
      <c r="AF39" s="280"/>
      <c r="AG39" s="280"/>
      <c r="AH39" s="2"/>
      <c r="AI39" s="2"/>
      <c r="AJ39" s="277"/>
      <c r="AK39" s="277"/>
      <c r="AL39" s="282" t="s">
        <v>0</v>
      </c>
      <c r="AM39" s="283"/>
      <c r="AN39" s="272"/>
      <c r="AO39" s="272"/>
      <c r="AP39" s="273"/>
      <c r="AQ39" s="273"/>
      <c r="AR39" s="284" t="s">
        <v>16</v>
      </c>
      <c r="AS39" s="729"/>
      <c r="AT39" s="730"/>
      <c r="AU39" s="351"/>
      <c r="AV39" s="280"/>
      <c r="AW39" s="277"/>
      <c r="AX39" s="285" t="s">
        <v>17</v>
      </c>
      <c r="AY39" s="531" t="str">
        <f>IF(ISNUMBER(AT42), 10, "")</f>
        <v/>
      </c>
      <c r="AZ39" s="279" t="s">
        <v>404</v>
      </c>
      <c r="BA39" s="280"/>
      <c r="BB39" s="280"/>
    </row>
    <row r="40" spans="1:54" x14ac:dyDescent="0.3">
      <c r="B40" s="3"/>
      <c r="C40" s="3"/>
      <c r="D40" s="3"/>
      <c r="E40" s="3"/>
      <c r="F40" s="3"/>
      <c r="G40" s="3"/>
      <c r="H40" s="3"/>
      <c r="I40" s="3"/>
      <c r="J40" s="3"/>
      <c r="K40" s="3"/>
      <c r="L40" s="3"/>
      <c r="O40" s="277"/>
      <c r="P40" s="431" t="s">
        <v>1</v>
      </c>
      <c r="Q40" s="534" t="str">
        <f>IF(ISBLANK('Title Sheet'!C8), "", 'Title Sheet'!C8)</f>
        <v/>
      </c>
      <c r="R40" s="279"/>
      <c r="S40" s="272"/>
      <c r="T40" s="272"/>
      <c r="U40" s="280"/>
      <c r="V40" s="273"/>
      <c r="W40" s="277"/>
      <c r="X40" s="277"/>
      <c r="Y40" s="277"/>
      <c r="Z40" s="277"/>
      <c r="AA40" s="277"/>
      <c r="AB40" s="277"/>
      <c r="AC40" s="334" t="s">
        <v>43</v>
      </c>
      <c r="AD40" s="531" t="str">
        <f>IF(AND(ISNUMBER(AD39)*ISNUMBER(Y43)),AD39*Y43,"")</f>
        <v/>
      </c>
      <c r="AE40" s="280" t="s">
        <v>405</v>
      </c>
      <c r="AF40" s="280"/>
      <c r="AG40" s="280"/>
      <c r="AH40" s="2"/>
      <c r="AI40" s="2"/>
      <c r="AJ40" s="277"/>
      <c r="AK40" s="431" t="s">
        <v>1</v>
      </c>
      <c r="AL40" s="534" t="str">
        <f>IF(ISBLANK('Title Sheet'!$C$8), "", 'Title Sheet'!$C$8)</f>
        <v/>
      </c>
      <c r="AM40" s="279"/>
      <c r="AN40" s="272"/>
      <c r="AO40" s="272"/>
      <c r="AP40" s="280"/>
      <c r="AQ40" s="273"/>
      <c r="AR40" s="277"/>
      <c r="AS40" s="277"/>
      <c r="AT40" s="277"/>
      <c r="AU40" s="277"/>
      <c r="AV40" s="277"/>
      <c r="AW40" s="277"/>
      <c r="AX40" s="334" t="s">
        <v>43</v>
      </c>
      <c r="AY40" s="531" t="str">
        <f>IF(AND(ISNUMBER(AY39)*ISNUMBER(AT43)),AY39*AT43,"")</f>
        <v/>
      </c>
      <c r="AZ40" s="280" t="s">
        <v>405</v>
      </c>
      <c r="BA40" s="280"/>
      <c r="BB40" s="280"/>
    </row>
    <row r="41" spans="1:54" x14ac:dyDescent="0.3">
      <c r="A41" s="74"/>
      <c r="B41" s="3"/>
      <c r="C41" s="3"/>
      <c r="D41" s="3"/>
      <c r="E41" s="3"/>
      <c r="F41" s="3"/>
      <c r="G41" s="3"/>
      <c r="H41" s="3"/>
      <c r="I41" s="3"/>
      <c r="J41" s="3"/>
      <c r="K41" s="3"/>
      <c r="L41" s="3"/>
      <c r="O41" s="277"/>
      <c r="P41" s="431" t="s">
        <v>2</v>
      </c>
      <c r="Q41" s="535" t="str">
        <f>IF(ISBLANK('Title Sheet'!C16), "", 'Title Sheet'!C16)</f>
        <v/>
      </c>
      <c r="R41" s="279"/>
      <c r="S41" s="271"/>
      <c r="T41" s="271"/>
      <c r="U41" s="280"/>
      <c r="V41" s="271"/>
      <c r="W41" s="273"/>
      <c r="X41" s="277"/>
      <c r="Y41" s="429" t="s">
        <v>96</v>
      </c>
      <c r="Z41" s="277"/>
      <c r="AA41" s="277"/>
      <c r="AB41" s="277"/>
      <c r="AC41" s="334" t="s">
        <v>467</v>
      </c>
      <c r="AD41" s="531" t="str">
        <f>IF(ISNUMBER(AD40), IF(AD40&lt;=225, 250, IF(AD40&lt;=475, 500, 1000)), "")</f>
        <v/>
      </c>
      <c r="AE41" s="280" t="s">
        <v>405</v>
      </c>
      <c r="AF41" s="280"/>
      <c r="AG41" s="280"/>
      <c r="AH41" s="2"/>
      <c r="AI41" s="2"/>
      <c r="AJ41" s="277"/>
      <c r="AK41" s="431" t="s">
        <v>2</v>
      </c>
      <c r="AL41" s="535" t="str">
        <f>IF(ISBLANK('Title Sheet'!$C$16), "", 'Title Sheet'!$C$16)</f>
        <v/>
      </c>
      <c r="AM41" s="279"/>
      <c r="AN41" s="271"/>
      <c r="AO41" s="271"/>
      <c r="AP41" s="280"/>
      <c r="AQ41" s="271"/>
      <c r="AR41" s="273"/>
      <c r="AS41" s="277"/>
      <c r="AT41" s="429" t="s">
        <v>96</v>
      </c>
      <c r="AU41" s="277"/>
      <c r="AV41" s="277"/>
      <c r="AW41" s="277"/>
      <c r="AX41" s="334" t="s">
        <v>467</v>
      </c>
      <c r="AY41" s="531" t="str">
        <f>IF(ISNUMBER(AY40), IF(AY40&lt;=225, 250, IF(AY40&lt;=475, 500, 1000)), "")</f>
        <v/>
      </c>
      <c r="AZ41" s="280" t="s">
        <v>405</v>
      </c>
      <c r="BA41" s="280"/>
      <c r="BB41" s="280"/>
    </row>
    <row r="42" spans="1:54" s="74" customFormat="1" x14ac:dyDescent="0.3">
      <c r="A42"/>
      <c r="B42" s="459"/>
      <c r="C42" s="459"/>
      <c r="D42" s="459"/>
      <c r="E42" s="459"/>
      <c r="F42" s="459"/>
      <c r="G42" s="459"/>
      <c r="H42" s="459"/>
      <c r="I42" s="459"/>
      <c r="J42" s="459"/>
      <c r="K42" s="459"/>
      <c r="L42" s="459"/>
      <c r="O42" s="277"/>
      <c r="P42" s="316" t="s">
        <v>293</v>
      </c>
      <c r="Q42" s="201" t="s">
        <v>51</v>
      </c>
      <c r="R42" s="271"/>
      <c r="S42" s="271"/>
      <c r="T42" s="271"/>
      <c r="U42" s="280"/>
      <c r="V42" s="271"/>
      <c r="W42" s="277"/>
      <c r="X42" s="292" t="s">
        <v>44</v>
      </c>
      <c r="Y42" s="208"/>
      <c r="Z42" s="279" t="s">
        <v>400</v>
      </c>
      <c r="AA42" s="277"/>
      <c r="AB42" s="277"/>
      <c r="AC42" s="293" t="s">
        <v>288</v>
      </c>
      <c r="AD42" s="214"/>
      <c r="AE42" s="280" t="s">
        <v>406</v>
      </c>
      <c r="AF42" s="280"/>
      <c r="AG42" s="280"/>
      <c r="AH42" s="75"/>
      <c r="AI42" s="75"/>
      <c r="AJ42" s="277"/>
      <c r="AK42" s="316" t="s">
        <v>293</v>
      </c>
      <c r="AL42" s="201" t="s">
        <v>466</v>
      </c>
      <c r="AM42" s="271"/>
      <c r="AN42" s="271"/>
      <c r="AO42" s="271"/>
      <c r="AP42" s="280"/>
      <c r="AQ42" s="271"/>
      <c r="AR42" s="277"/>
      <c r="AS42" s="292" t="s">
        <v>44</v>
      </c>
      <c r="AT42" s="208"/>
      <c r="AU42" s="279" t="s">
        <v>400</v>
      </c>
      <c r="AV42" s="277"/>
      <c r="AW42" s="277"/>
      <c r="AX42" s="293" t="s">
        <v>288</v>
      </c>
      <c r="AY42" s="214"/>
      <c r="AZ42" s="280" t="s">
        <v>406</v>
      </c>
      <c r="BA42" s="280"/>
      <c r="BB42" s="280"/>
    </row>
    <row r="43" spans="1:54" x14ac:dyDescent="0.3">
      <c r="B43" s="3"/>
      <c r="C43" s="3"/>
      <c r="D43" s="3"/>
      <c r="E43" s="3"/>
      <c r="F43" s="3"/>
      <c r="G43" s="3"/>
      <c r="H43" s="3"/>
      <c r="I43" s="3"/>
      <c r="J43" s="3"/>
      <c r="K43" s="3"/>
      <c r="L43" s="3"/>
      <c r="O43" s="277"/>
      <c r="P43" s="277"/>
      <c r="Q43" s="277"/>
      <c r="R43" s="335"/>
      <c r="S43" s="271"/>
      <c r="T43" s="271"/>
      <c r="U43" s="280"/>
      <c r="V43" s="271"/>
      <c r="W43" s="336"/>
      <c r="X43" s="285" t="s">
        <v>445</v>
      </c>
      <c r="Y43" s="532" t="str">
        <f>IF(ISNUMBER(Y42), IF(Y42&lt;=1, 20, IF(Y42&lt;5, 40, 80)), "")</f>
        <v/>
      </c>
      <c r="Z43" s="279" t="s">
        <v>401</v>
      </c>
      <c r="AA43" s="277"/>
      <c r="AB43" s="277"/>
      <c r="AC43" s="280"/>
      <c r="AD43" s="280"/>
      <c r="AE43" s="280"/>
      <c r="AF43" s="280"/>
      <c r="AG43" s="280"/>
      <c r="AH43" s="2"/>
      <c r="AI43" s="2"/>
      <c r="AJ43" s="277"/>
      <c r="AK43" s="277"/>
      <c r="AL43" s="277"/>
      <c r="AM43" s="335"/>
      <c r="AN43" s="271"/>
      <c r="AO43" s="271"/>
      <c r="AP43" s="280"/>
      <c r="AQ43" s="271"/>
      <c r="AR43" s="336"/>
      <c r="AS43" s="285" t="s">
        <v>445</v>
      </c>
      <c r="AT43" s="532" t="str">
        <f>IF(ISNUMBER(AT42), IF(AT42&lt;=1, 20, IF(AT42&lt;5, 40, 80)), "")</f>
        <v/>
      </c>
      <c r="AU43" s="279" t="s">
        <v>401</v>
      </c>
      <c r="AV43" s="277"/>
      <c r="AW43" s="277"/>
      <c r="AX43" s="280"/>
      <c r="AY43" s="280"/>
      <c r="AZ43" s="280"/>
      <c r="BA43" s="280"/>
      <c r="BB43" s="280"/>
    </row>
    <row r="44" spans="1:54" x14ac:dyDescent="0.3">
      <c r="B44" s="3"/>
      <c r="C44" s="3"/>
      <c r="D44" s="3"/>
      <c r="E44" s="3"/>
      <c r="F44" s="3"/>
      <c r="G44" s="3"/>
      <c r="H44" s="3"/>
      <c r="I44" s="3"/>
      <c r="J44" s="3"/>
      <c r="K44" s="3"/>
      <c r="L44" s="3"/>
      <c r="O44" s="277"/>
      <c r="P44" s="277"/>
      <c r="Q44" s="313" t="s">
        <v>6</v>
      </c>
      <c r="R44" s="313" t="s">
        <v>7</v>
      </c>
      <c r="S44" s="271"/>
      <c r="T44" s="271"/>
      <c r="U44" s="280"/>
      <c r="V44" s="271"/>
      <c r="W44" s="277"/>
      <c r="X44" s="272" t="s">
        <v>18</v>
      </c>
      <c r="Y44" s="209"/>
      <c r="Z44" s="279" t="s">
        <v>402</v>
      </c>
      <c r="AA44" s="277"/>
      <c r="AB44" s="277"/>
      <c r="AC44" s="280"/>
      <c r="AD44" s="429" t="s">
        <v>47</v>
      </c>
      <c r="AE44" s="280"/>
      <c r="AF44" s="280"/>
      <c r="AG44" s="280"/>
      <c r="AH44" s="2"/>
      <c r="AI44" s="2"/>
      <c r="AJ44" s="277"/>
      <c r="AK44" s="277"/>
      <c r="AL44" s="313" t="s">
        <v>6</v>
      </c>
      <c r="AM44" s="313" t="s">
        <v>7</v>
      </c>
      <c r="AN44" s="271"/>
      <c r="AO44" s="271"/>
      <c r="AP44" s="280"/>
      <c r="AQ44" s="271"/>
      <c r="AR44" s="277"/>
      <c r="AS44" s="272" t="s">
        <v>18</v>
      </c>
      <c r="AT44" s="209"/>
      <c r="AU44" s="279" t="s">
        <v>402</v>
      </c>
      <c r="AV44" s="277"/>
      <c r="AW44" s="277"/>
      <c r="AX44" s="280"/>
      <c r="AY44" s="429" t="s">
        <v>80</v>
      </c>
      <c r="AZ44" s="280"/>
      <c r="BA44" s="280"/>
      <c r="BB44" s="280"/>
    </row>
    <row r="45" spans="1:54" x14ac:dyDescent="0.3">
      <c r="B45" s="3"/>
      <c r="C45" s="3"/>
      <c r="D45" s="3"/>
      <c r="E45" s="3"/>
      <c r="F45" s="3"/>
      <c r="G45" s="3"/>
      <c r="H45" s="3"/>
      <c r="I45" s="3"/>
      <c r="J45" s="3"/>
      <c r="K45" s="3"/>
      <c r="L45" s="3"/>
      <c r="O45" s="277"/>
      <c r="P45" s="284" t="s">
        <v>23</v>
      </c>
      <c r="Q45" s="210"/>
      <c r="R45" s="211"/>
      <c r="S45" s="271"/>
      <c r="T45" s="643"/>
      <c r="U45" s="280"/>
      <c r="V45" s="271"/>
      <c r="W45" s="336"/>
      <c r="X45" s="285" t="s">
        <v>446</v>
      </c>
      <c r="Y45" s="533" t="str">
        <f>IF(AND(ISNUMBER(Y43), ISNUMBER(Y44)), Y43/Y44, IF(ISNUMBER(Y43), Y43, ""))</f>
        <v/>
      </c>
      <c r="Z45" s="279" t="s">
        <v>403</v>
      </c>
      <c r="AA45" s="277"/>
      <c r="AB45" s="277"/>
      <c r="AC45" s="339" t="s">
        <v>20</v>
      </c>
      <c r="AD45" s="207"/>
      <c r="AE45" s="526" t="s">
        <v>478</v>
      </c>
      <c r="AF45" s="280"/>
      <c r="AG45" s="280"/>
      <c r="AH45" s="2"/>
      <c r="AI45" s="2"/>
      <c r="AJ45" s="277"/>
      <c r="AK45" s="284" t="s">
        <v>23</v>
      </c>
      <c r="AL45" s="210"/>
      <c r="AM45" s="211"/>
      <c r="AN45" s="271"/>
      <c r="AO45" s="271"/>
      <c r="AP45" s="280"/>
      <c r="AQ45" s="271"/>
      <c r="AR45" s="336"/>
      <c r="AS45" s="285" t="s">
        <v>446</v>
      </c>
      <c r="AT45" s="533" t="str">
        <f>IF(AND(ISNUMBER(AT43), ISNUMBER(AT44)), AT43/AT44, IF(ISNUMBER(AT43), AT43, ""))</f>
        <v/>
      </c>
      <c r="AU45" s="279" t="s">
        <v>403</v>
      </c>
      <c r="AV45" s="277"/>
      <c r="AW45" s="277"/>
      <c r="AX45" s="339" t="s">
        <v>20</v>
      </c>
      <c r="AY45" s="207"/>
      <c r="AZ45" s="526" t="s">
        <v>478</v>
      </c>
      <c r="BA45" s="280"/>
      <c r="BB45" s="280"/>
    </row>
    <row r="46" spans="1:54" x14ac:dyDescent="0.3">
      <c r="B46" s="3"/>
      <c r="C46" s="3"/>
      <c r="D46" s="3"/>
      <c r="E46" s="3"/>
      <c r="F46" s="3"/>
      <c r="G46" s="3"/>
      <c r="H46" s="3"/>
      <c r="I46" s="3"/>
      <c r="J46" s="3"/>
      <c r="K46" s="3"/>
      <c r="L46" s="3"/>
      <c r="O46" s="277"/>
      <c r="P46" s="284" t="s">
        <v>26</v>
      </c>
      <c r="Q46" s="212"/>
      <c r="R46" s="213"/>
      <c r="S46" s="300"/>
      <c r="T46" s="643"/>
      <c r="U46" s="280"/>
      <c r="V46" s="271"/>
      <c r="W46" s="271"/>
      <c r="X46" s="292"/>
      <c r="Y46" s="300"/>
      <c r="Z46" s="271"/>
      <c r="AA46" s="271"/>
      <c r="AB46" s="277"/>
      <c r="AC46" s="272" t="s">
        <v>22</v>
      </c>
      <c r="AD46" s="203"/>
      <c r="AE46" s="340" t="s">
        <v>407</v>
      </c>
      <c r="AF46" s="280"/>
      <c r="AG46" s="280"/>
      <c r="AH46" s="2"/>
      <c r="AI46" s="2"/>
      <c r="AJ46" s="277"/>
      <c r="AK46" s="284" t="s">
        <v>26</v>
      </c>
      <c r="AL46" s="212"/>
      <c r="AM46" s="213"/>
      <c r="AN46" s="300"/>
      <c r="AO46" s="300"/>
      <c r="AP46" s="280"/>
      <c r="AQ46" s="271"/>
      <c r="AR46" s="271"/>
      <c r="AS46" s="292"/>
      <c r="AT46" s="300"/>
      <c r="AU46" s="271"/>
      <c r="AV46" s="271"/>
      <c r="AW46" s="277"/>
      <c r="AX46" s="272" t="s">
        <v>22</v>
      </c>
      <c r="AY46" s="203"/>
      <c r="AZ46" s="340" t="s">
        <v>407</v>
      </c>
      <c r="BA46" s="280"/>
      <c r="BB46" s="280"/>
    </row>
    <row r="47" spans="1:54" x14ac:dyDescent="0.3">
      <c r="B47" s="3"/>
      <c r="C47" s="3"/>
      <c r="D47" s="3"/>
      <c r="E47" s="3"/>
      <c r="F47" s="3"/>
      <c r="G47" s="3"/>
      <c r="H47" s="3"/>
      <c r="I47" s="3"/>
      <c r="J47" s="3"/>
      <c r="K47" s="3"/>
      <c r="L47" s="3"/>
      <c r="O47" s="277"/>
      <c r="P47" s="271"/>
      <c r="Q47" s="285" t="s">
        <v>453</v>
      </c>
      <c r="R47" s="341" t="str">
        <f>IF(ISNUMBER(Y42),IF(Y42&lt;=1,"23-25", IF(Y42&lt;5, "47-49", "70-74")), "")</f>
        <v/>
      </c>
      <c r="S47" s="342" t="s">
        <v>408</v>
      </c>
      <c r="T47" s="408"/>
      <c r="U47" s="343"/>
      <c r="V47" s="271"/>
      <c r="W47" s="271"/>
      <c r="X47" s="271"/>
      <c r="Y47" s="271"/>
      <c r="Z47" s="271"/>
      <c r="AA47" s="271"/>
      <c r="AB47" s="271"/>
      <c r="AC47" s="339" t="s">
        <v>24</v>
      </c>
      <c r="AD47" s="202"/>
      <c r="AE47" s="526" t="s">
        <v>478</v>
      </c>
      <c r="AF47" s="280"/>
      <c r="AG47" s="280"/>
      <c r="AH47" s="2"/>
      <c r="AI47" s="2"/>
      <c r="AJ47" s="277"/>
      <c r="AK47" s="271"/>
      <c r="AL47" s="285" t="s">
        <v>453</v>
      </c>
      <c r="AM47" s="341" t="str">
        <f>IF(ISNUMBER(AT42),IF(AT42&lt;=1,"23-25", IF(AT42&lt;5, "47-49", "70-74")), "")</f>
        <v/>
      </c>
      <c r="AN47" s="342" t="s">
        <v>408</v>
      </c>
      <c r="AO47" s="342"/>
      <c r="AP47" s="343"/>
      <c r="AQ47" s="271"/>
      <c r="AR47" s="271"/>
      <c r="AS47" s="271"/>
      <c r="AT47" s="271"/>
      <c r="AU47" s="271"/>
      <c r="AV47" s="271"/>
      <c r="AW47" s="271"/>
      <c r="AX47" s="339" t="s">
        <v>24</v>
      </c>
      <c r="AY47" s="202"/>
      <c r="AZ47" s="526" t="s">
        <v>478</v>
      </c>
      <c r="BA47" s="280"/>
      <c r="BB47" s="280"/>
    </row>
    <row r="48" spans="1:54" x14ac:dyDescent="0.3">
      <c r="B48" s="3"/>
      <c r="C48" s="3"/>
      <c r="D48" s="3"/>
      <c r="E48" s="3"/>
      <c r="F48" s="3"/>
      <c r="G48" s="3"/>
      <c r="H48" s="3"/>
      <c r="I48" s="3"/>
      <c r="J48" s="3"/>
      <c r="K48" s="3"/>
      <c r="L48" s="3"/>
      <c r="O48" s="277"/>
      <c r="P48" s="271"/>
      <c r="Q48" s="292"/>
      <c r="R48" s="305"/>
      <c r="S48" s="344"/>
      <c r="T48" s="344"/>
      <c r="U48" s="280"/>
      <c r="V48" s="271"/>
      <c r="W48" s="280"/>
      <c r="X48" s="271"/>
      <c r="Y48" s="271"/>
      <c r="Z48" s="271"/>
      <c r="AA48" s="271"/>
      <c r="AB48" s="271"/>
      <c r="AC48" s="272" t="s">
        <v>27</v>
      </c>
      <c r="AD48" s="203"/>
      <c r="AE48" s="340" t="s">
        <v>407</v>
      </c>
      <c r="AF48" s="280"/>
      <c r="AG48" s="280"/>
      <c r="AH48" s="2"/>
      <c r="AI48" s="2"/>
      <c r="AJ48" s="277"/>
      <c r="AK48" s="271"/>
      <c r="AL48" s="292"/>
      <c r="AM48" s="305"/>
      <c r="AN48" s="344"/>
      <c r="AO48" s="344"/>
      <c r="AP48" s="280"/>
      <c r="AQ48" s="271"/>
      <c r="AR48" s="280"/>
      <c r="AS48" s="271"/>
      <c r="AT48" s="271"/>
      <c r="AU48" s="271"/>
      <c r="AV48" s="271"/>
      <c r="AW48" s="271"/>
      <c r="AX48" s="272" t="s">
        <v>27</v>
      </c>
      <c r="AY48" s="203"/>
      <c r="AZ48" s="340" t="s">
        <v>407</v>
      </c>
      <c r="BA48" s="280"/>
      <c r="BB48" s="280"/>
    </row>
    <row r="49" spans="1:54" x14ac:dyDescent="0.3">
      <c r="B49" s="3"/>
      <c r="C49" s="3"/>
      <c r="D49" s="3"/>
      <c r="E49" s="3"/>
      <c r="F49" s="3"/>
      <c r="G49" s="3"/>
      <c r="H49" s="3"/>
      <c r="I49" s="3"/>
      <c r="J49" s="3"/>
      <c r="K49" s="3"/>
      <c r="L49" s="3"/>
      <c r="O49" s="277"/>
      <c r="P49" s="271"/>
      <c r="Q49" s="271"/>
      <c r="R49" s="278" t="s">
        <v>49</v>
      </c>
      <c r="S49" s="299"/>
      <c r="T49" s="299"/>
      <c r="U49" s="300"/>
      <c r="V49" s="280"/>
      <c r="W49" s="271"/>
      <c r="X49" s="271"/>
      <c r="Y49" s="271"/>
      <c r="Z49" s="271"/>
      <c r="AA49" s="271"/>
      <c r="AB49" s="271"/>
      <c r="AC49" s="271"/>
      <c r="AD49" s="271"/>
      <c r="AE49" s="271"/>
      <c r="AF49" s="271"/>
      <c r="AG49" s="280"/>
      <c r="AH49" s="2"/>
      <c r="AI49" s="2"/>
      <c r="AJ49" s="277"/>
      <c r="AK49" s="271"/>
      <c r="AL49" s="271"/>
      <c r="AM49" s="278" t="s">
        <v>444</v>
      </c>
      <c r="AN49" s="299"/>
      <c r="AO49" s="299"/>
      <c r="AP49" s="300"/>
      <c r="AQ49" s="280"/>
      <c r="AR49" s="271"/>
      <c r="AS49" s="271"/>
      <c r="AT49" s="271"/>
      <c r="AU49" s="271"/>
      <c r="AV49" s="271"/>
      <c r="AW49" s="271"/>
      <c r="AX49" s="271"/>
      <c r="AY49" s="271"/>
      <c r="AZ49" s="271"/>
      <c r="BA49" s="271"/>
      <c r="BB49" s="280"/>
    </row>
    <row r="50" spans="1:54" x14ac:dyDescent="0.3">
      <c r="B50" s="3"/>
      <c r="C50" s="3"/>
      <c r="D50" s="3"/>
      <c r="E50" s="3"/>
      <c r="F50" s="3"/>
      <c r="G50" s="3"/>
      <c r="H50" s="3"/>
      <c r="I50" s="3"/>
      <c r="J50" s="3"/>
      <c r="K50" s="3"/>
      <c r="L50" s="3"/>
      <c r="O50" s="277"/>
      <c r="P50" s="277"/>
      <c r="Q50" s="284" t="s">
        <v>28</v>
      </c>
      <c r="R50" s="345" t="s">
        <v>29</v>
      </c>
      <c r="S50" s="301" t="s">
        <v>30</v>
      </c>
      <c r="T50" s="301" t="s">
        <v>31</v>
      </c>
      <c r="U50" s="301" t="s">
        <v>32</v>
      </c>
      <c r="V50" s="301" t="s">
        <v>33</v>
      </c>
      <c r="W50" s="301" t="s">
        <v>34</v>
      </c>
      <c r="X50" s="301" t="s">
        <v>35</v>
      </c>
      <c r="Y50" s="301" t="s">
        <v>36</v>
      </c>
      <c r="Z50" s="301" t="s">
        <v>88</v>
      </c>
      <c r="AA50" s="439" t="s">
        <v>457</v>
      </c>
      <c r="AB50" s="301" t="s">
        <v>37</v>
      </c>
      <c r="AC50" s="301" t="s">
        <v>38</v>
      </c>
      <c r="AD50" s="301" t="s">
        <v>39</v>
      </c>
      <c r="AE50" s="280"/>
      <c r="AF50" s="346" t="s">
        <v>89</v>
      </c>
      <c r="AG50" s="336"/>
      <c r="AH50" s="2"/>
      <c r="AI50" s="2"/>
      <c r="AJ50" s="277"/>
      <c r="AK50" s="277"/>
      <c r="AL50" s="284" t="s">
        <v>28</v>
      </c>
      <c r="AM50" s="301" t="s">
        <v>29</v>
      </c>
      <c r="AN50" s="301" t="s">
        <v>30</v>
      </c>
      <c r="AO50" s="301" t="s">
        <v>31</v>
      </c>
      <c r="AP50" s="301" t="s">
        <v>32</v>
      </c>
      <c r="AQ50" s="301" t="s">
        <v>33</v>
      </c>
      <c r="AR50" s="301" t="s">
        <v>34</v>
      </c>
      <c r="AS50" s="301" t="s">
        <v>35</v>
      </c>
      <c r="AT50" s="301" t="s">
        <v>36</v>
      </c>
      <c r="AU50" s="301" t="s">
        <v>88</v>
      </c>
      <c r="AV50" s="423" t="s">
        <v>457</v>
      </c>
      <c r="AW50" s="301" t="s">
        <v>37</v>
      </c>
      <c r="AX50" s="301" t="s">
        <v>38</v>
      </c>
      <c r="AY50" s="301" t="s">
        <v>39</v>
      </c>
      <c r="AZ50" s="280"/>
      <c r="BA50" s="429" t="s">
        <v>454</v>
      </c>
      <c r="BB50" s="336"/>
    </row>
    <row r="51" spans="1:54" x14ac:dyDescent="0.3">
      <c r="B51" s="3"/>
      <c r="C51" s="3"/>
      <c r="D51" s="3"/>
      <c r="E51" s="3"/>
      <c r="F51" s="3"/>
      <c r="G51" s="3"/>
      <c r="H51" s="3"/>
      <c r="I51" s="3"/>
      <c r="J51" s="3"/>
      <c r="K51" s="3"/>
      <c r="L51" s="3"/>
      <c r="O51" s="277"/>
      <c r="P51" s="277"/>
      <c r="Q51" s="285" t="s">
        <v>95</v>
      </c>
      <c r="R51" s="4" t="str">
        <f>IF(ISNUMBER(Y45), Y45, "-")</f>
        <v>-</v>
      </c>
      <c r="S51" s="4" t="str">
        <f>IF(ISNUMBER(Y45), Y45, "-")</f>
        <v>-</v>
      </c>
      <c r="T51" s="4" t="str">
        <f>IF(ISNUMBER(Y45), Y45, "-")</f>
        <v>-</v>
      </c>
      <c r="U51" s="4" t="str">
        <f>IF(ISNUMBER(Y45), Y45, "-")</f>
        <v>-</v>
      </c>
      <c r="V51" s="4" t="str">
        <f>IF(ISNUMBER(Y45), Y45, "-")</f>
        <v>-</v>
      </c>
      <c r="W51" s="4" t="str">
        <f>IF(ISNUMBER(Y45), Y45, "-")</f>
        <v>-</v>
      </c>
      <c r="X51" s="4" t="str">
        <f>IF(ISNUMBER(Y45), Y45, "-")</f>
        <v>-</v>
      </c>
      <c r="Y51" s="4" t="str">
        <f>IF(ISNUMBER(Y45), Y45, "-")</f>
        <v>-</v>
      </c>
      <c r="Z51" s="4" t="str">
        <f>IF(ISNUMBER(Y45), Y45, "-")</f>
        <v>-</v>
      </c>
      <c r="AA51" s="4" t="str">
        <f>IF(ISNUMBER(Y45), Y45, "-")</f>
        <v>-</v>
      </c>
      <c r="AB51" s="55" t="s">
        <v>90</v>
      </c>
      <c r="AC51" s="55" t="s">
        <v>90</v>
      </c>
      <c r="AD51" s="55" t="s">
        <v>90</v>
      </c>
      <c r="AE51" s="280"/>
      <c r="AF51" s="536" t="str">
        <f>IF(SUM(R51:AD51)&gt;0, SUM(R51:AD51), "")</f>
        <v/>
      </c>
      <c r="AG51" s="279" t="s">
        <v>403</v>
      </c>
      <c r="AH51" s="11"/>
      <c r="AI51" s="11"/>
      <c r="AJ51" s="277"/>
      <c r="AK51" s="277"/>
      <c r="AL51" s="285" t="s">
        <v>95</v>
      </c>
      <c r="AM51" s="4" t="str">
        <f>IF(ISNUMBER(AT45), AT45, "-")</f>
        <v>-</v>
      </c>
      <c r="AN51" s="4"/>
      <c r="AO51" s="4" t="str">
        <f>IF(ISNUMBER(AT45), AT45, "-")</f>
        <v>-</v>
      </c>
      <c r="AP51" s="4" t="str">
        <f>IF(ISNUMBER(AT45), AT45, "-")</f>
        <v>-</v>
      </c>
      <c r="AQ51" s="4" t="str">
        <f>IF(ISNUMBER(AT45), AT45, "-")</f>
        <v>-</v>
      </c>
      <c r="AR51" s="4" t="str">
        <f>IF(ISNUMBER(AT45), AT45, "-")</f>
        <v>-</v>
      </c>
      <c r="AS51" s="4" t="str">
        <f>IF(ISNUMBER(AT45), AT45, "-")</f>
        <v>-</v>
      </c>
      <c r="AT51" s="4" t="str">
        <f>IF(ISNUMBER(AT45), AT45, "-")</f>
        <v>-</v>
      </c>
      <c r="AU51" s="4" t="str">
        <f>IF(ISNUMBER(AT45), AT45, "-")</f>
        <v>-</v>
      </c>
      <c r="AV51" s="4" t="str">
        <f>IF(ISNUMBER(AT45), AT45, "-")</f>
        <v>-</v>
      </c>
      <c r="AW51" s="55" t="s">
        <v>90</v>
      </c>
      <c r="AX51" s="55" t="s">
        <v>90</v>
      </c>
      <c r="AY51" s="55" t="s">
        <v>90</v>
      </c>
      <c r="AZ51" s="280"/>
      <c r="BA51" s="536" t="str">
        <f>IF(SUM(AM51:AY51)&gt;0, SUM(AM51:AY51), "")</f>
        <v/>
      </c>
      <c r="BB51" s="279" t="s">
        <v>403</v>
      </c>
    </row>
    <row r="52" spans="1:54" x14ac:dyDescent="0.3">
      <c r="B52" s="3"/>
      <c r="C52" s="3"/>
      <c r="D52" s="3"/>
      <c r="E52" s="3"/>
      <c r="F52" s="3"/>
      <c r="G52" s="3"/>
      <c r="H52" s="3"/>
      <c r="I52" s="3"/>
      <c r="J52" s="3"/>
      <c r="K52" s="3"/>
      <c r="L52" s="3"/>
      <c r="O52" s="277"/>
      <c r="P52" s="277"/>
      <c r="Q52" s="292" t="s">
        <v>92</v>
      </c>
      <c r="R52" s="56" t="str">
        <f>IF(ISNUMBER(R53), AD40-(Y45-Y43)-R53, IF(ISNUMBER(R54),AD40-(Y45-Y43)-R54, IF(AND(ISNUMBER(Y43), ISNUMBER(R59),R59=0), AD40-(Y45-Y43),"-")))</f>
        <v>-</v>
      </c>
      <c r="S52" s="56" t="str">
        <f>IF(ISNUMBER(S53), AD40-(Y45-Y43)-S53, IF(ISNUMBER(S54),AD40-(Y45-Y43)-S54, IF(AND(ISNUMBER(Y43), ISNUMBER(S59),S59=0), AD40-(Y45-Y43),"-")))</f>
        <v>-</v>
      </c>
      <c r="T52" s="56" t="str">
        <f>IF(ISNUMBER(T53), AD40-(Y45-Y43)-T53, IF(ISNUMBER(T54),AD40-(Y45-Y43)-T54, IF(AND(ISNUMBER(Y43), ISNUMBER(T59),T59=0), AD40-(Y45-Y43),"-")))</f>
        <v>-</v>
      </c>
      <c r="U52" s="56" t="str">
        <f>IF(ISNUMBER(U53), AD40-(Y45-Y43)-U53, IF(ISNUMBER(U54),AD40-(Y45-Y43)-U54, IF(AND(ISNUMBER(Y43), ISNUMBER(U59),U59=0), AD40-(Y45-Y43),"-")))</f>
        <v>-</v>
      </c>
      <c r="V52" s="56" t="str">
        <f>IF(ISNUMBER(V53), AD40-(Y45-Y43)-V53, IF(ISNUMBER(V54),AD40-(Y45-Y43)-V54, IF(AND(ISNUMBER(Y43), ISNUMBER(V59),V59=0), AD40-(Y45-Y43),"-")))</f>
        <v>-</v>
      </c>
      <c r="W52" s="56" t="str">
        <f>IF(ISNUMBER(W53), AD40-(Y45-Y43)-W53, IF(ISNUMBER(W54),AD40-(Y45-Y43)-W54, IF(AND(ISNUMBER(Y43), ISNUMBER(W59),W59=0), AD40-(Y45-Y43),"-")))</f>
        <v>-</v>
      </c>
      <c r="X52" s="56" t="str">
        <f>IF(ISNUMBER(X53), AD40-(Y45-Y43)-X53, IF(ISNUMBER(X54),AD40-(Y45-Y43)-X54, IF(AND(ISNUMBER(Y43), ISNUMBER(X59),X59=0), AD40-(Y45-Y43),"-")))</f>
        <v>-</v>
      </c>
      <c r="Y52" s="56" t="str">
        <f>IF(ISNUMBER(Y53), AD40-(Y45-Y43)-Y53, IF(ISNUMBER(Y54),AD40-(Y45-Y43)-Y54, IF(AND(ISNUMBER(Y43), ISNUMBER(Y59),Y59=0), AD40-(Y45-Y43),"-")))</f>
        <v>-</v>
      </c>
      <c r="Z52" s="56" t="str">
        <f>IF(ISNUMBER(Z53), AD40-(Y45-Y43)-Z53, IF(ISNUMBER(Z54),AD40-(Y45-Y43)-Z54, IF(AND(ISNUMBER(Y43), ISNUMBER(Z59),Z59=0), AD40-(Y45-Y43),"-")))</f>
        <v>-</v>
      </c>
      <c r="AA52" s="56" t="str">
        <f>IF(ISNUMBER(AA53), AD40-(Y45-Y43)-AA53, IF(ISNUMBER(AA54),AD40-(Y45-Y43)-AA54, IF(AND(ISNUMBER(Y43), ISNUMBER(AA59),AA59=0), AD40-(Y45-Y43),"-")))</f>
        <v>-</v>
      </c>
      <c r="AB52" s="56" t="str">
        <f>IF(ISNUMBER(AA52), AD40, "-")</f>
        <v>-</v>
      </c>
      <c r="AC52" s="56" t="str">
        <f>IF(ISNUMBER(AC53), AD40-AC53, "-")</f>
        <v>-</v>
      </c>
      <c r="AD52" s="56" t="str">
        <f>IF(ISNUMBER(AD54), AD40-AD54, "-")</f>
        <v>-</v>
      </c>
      <c r="AE52" s="280"/>
      <c r="AF52" s="536" t="str">
        <f>IF(SUM(R52:AD52)&gt;0, SUM(R52:AD52), "")</f>
        <v/>
      </c>
      <c r="AG52" s="342" t="s">
        <v>405</v>
      </c>
      <c r="AH52" s="47"/>
      <c r="AI52" s="47"/>
      <c r="AJ52" s="277"/>
      <c r="AK52" s="277"/>
      <c r="AL52" s="292" t="s">
        <v>92</v>
      </c>
      <c r="AM52" s="56" t="str">
        <f>IF(ISNUMBER(AM53), AY40-(AT45-AT43)-AM53, IF(ISNUMBER(AM54),AY40-(AT45-AT43)-AM54, IF(AND(ISNUMBER(AT43), ISNUMBER(AM59),AM59=0), AY40-(AT45-AT43),"-")))</f>
        <v>-</v>
      </c>
      <c r="AN52" s="56"/>
      <c r="AO52" s="56" t="str">
        <f>IF(ISNUMBER(AO53), AY40-(AT45-AT43)-AO53, IF(ISNUMBER(AO54),AY40-(AT45-AT43)-AO54, IF(AND(ISNUMBER(AT43), ISNUMBER(AO59),AO59=0), AY40-(AT45-AT43),"-")))</f>
        <v>-</v>
      </c>
      <c r="AP52" s="56" t="str">
        <f>IF(ISNUMBER(AP53), AY40-(AT45-AT43)-AP53, IF(ISNUMBER(AP54),AY40-(AT45-AT43)-AP54, IF(AND(ISNUMBER(AT43), ISNUMBER(AP59),AP59=0), AY40-(AT45-AT43),"-")))</f>
        <v>-</v>
      </c>
      <c r="AQ52" s="56" t="str">
        <f>IF(ISNUMBER(AQ53), AY40-(AT45-AT43)-AQ53, IF(ISNUMBER(AQ54),AY40-(AT45-AT43)-AQ54, IF(AND(ISNUMBER(AT43), ISNUMBER(AQ59),AQ59=0), AY40-(AT45-AT43),"-")))</f>
        <v>-</v>
      </c>
      <c r="AR52" s="56" t="str">
        <f>IF(ISNUMBER(AR53), AY40-(AT45-AT43)-AR53, IF(ISNUMBER(AR54),AY40-(AT45-AT43)-AR54, IF(AND(ISNUMBER(AT43), ISNUMBER(AR59),AR59=0), AY40-(AT45-AT43),"-")))</f>
        <v>-</v>
      </c>
      <c r="AS52" s="56" t="str">
        <f>IF(ISNUMBER(AS53), AY40-(AT45-AT43)-AS53, IF(ISNUMBER(AS54),AY40-(AT45-AT43)-AS54, IF(AND(ISNUMBER(AT43), ISNUMBER(AS59),AS59=0), AY40-(AT45-AT43),"-")))</f>
        <v>-</v>
      </c>
      <c r="AT52" s="56" t="str">
        <f>IF(ISNUMBER(AT53), AY40-(AT45-AT43)-AT53, IF(ISNUMBER(AT54),AY40-(AT45-AT43)-AT54, IF(AND(ISNUMBER(AT43), ISNUMBER(AT59),AT59=0), AY40-(AT45-AT43),"-")))</f>
        <v>-</v>
      </c>
      <c r="AU52" s="56" t="str">
        <f>IF(ISNUMBER(AU53), AY40-(AT45-AT43)-AU53, IF(ISNUMBER(AU54),AY40-(AT45-AT43)-AU54, IF(AND(ISNUMBER(AT43), ISNUMBER(AU59),AU59=0), AY40-(AT45-AT43),"-")))</f>
        <v>-</v>
      </c>
      <c r="AV52" s="56" t="str">
        <f>IF(ISNUMBER(AV53), AY40-(AT45-AT43)-AV53, IF(ISNUMBER(AV54),AY40-(AT45-AT43)-AV54, IF(AND(ISNUMBER(AT43), ISNUMBER(AV59),AV59=0), AY40-(AT45-AT43),"-")))</f>
        <v>-</v>
      </c>
      <c r="AW52" s="56" t="str">
        <f>IF(ISNUMBER(AV52), AY40, "-")</f>
        <v>-</v>
      </c>
      <c r="AX52" s="56" t="str">
        <f>IF(ISNUMBER(AX53), AY40-AX53, "-")</f>
        <v>-</v>
      </c>
      <c r="AY52" s="56" t="str">
        <f>IF(ISNUMBER(AY54), AY40-AY54, "-")</f>
        <v>-</v>
      </c>
      <c r="AZ52" s="280"/>
      <c r="BA52" s="536" t="str">
        <f>IF(SUM(AM52:AY52)&gt;0, SUM(AM52:AY52), "")</f>
        <v/>
      </c>
      <c r="BB52" s="342" t="s">
        <v>405</v>
      </c>
    </row>
    <row r="53" spans="1:54" x14ac:dyDescent="0.3">
      <c r="B53" s="3"/>
      <c r="C53" s="3"/>
      <c r="D53" s="3"/>
      <c r="E53" s="3"/>
      <c r="F53" s="3"/>
      <c r="G53" s="3"/>
      <c r="H53" s="3"/>
      <c r="I53" s="3"/>
      <c r="J53" s="3"/>
      <c r="K53" s="3"/>
      <c r="L53" s="3"/>
      <c r="O53" s="277"/>
      <c r="P53" s="277"/>
      <c r="Q53" s="292" t="s">
        <v>93</v>
      </c>
      <c r="R53" s="56" t="str">
        <f>IF(AND(ISNUMBER(R59),ISNUMBER(Y43),R59&gt;0),R59/R55*Y43,"-")</f>
        <v>-</v>
      </c>
      <c r="S53" s="56" t="str">
        <f>IF(AND(ISNUMBER(S59),ISNUMBER(Y43),S59&gt;0),S59/S55*Y43,"-")</f>
        <v>-</v>
      </c>
      <c r="T53" s="56" t="str">
        <f>IF(AND(ISNUMBER(T59),ISNUMBER(Y43),T59&gt;0),T59/T55*Y43,"-")</f>
        <v>-</v>
      </c>
      <c r="U53" s="56" t="str">
        <f>IF(AND(ISNUMBER(U59),ISNUMBER(Y43),U59&gt;0),U59/U55*Y43,"-")</f>
        <v>-</v>
      </c>
      <c r="V53" s="56" t="str">
        <f>IF(AND(ISNUMBER(V59),ISNUMBER(Y43),V59&gt;0),V59/V55*Y43,"-")</f>
        <v>-</v>
      </c>
      <c r="W53" s="56" t="str">
        <f>IF(AND(ISNUMBER(W59),ISNUMBER(Y43),W59&gt;0),W59/W55*Y43,"-")</f>
        <v>-</v>
      </c>
      <c r="X53" s="56" t="str">
        <f>IF(AND(ISNUMBER(X59),ISNUMBER(Y43),X59&gt;0),X59/X55*Y43,"-")</f>
        <v>-</v>
      </c>
      <c r="Y53" s="56" t="str">
        <f>IF(AND(ISNUMBER(Y59),ISNUMBER(Y43),Y59&gt;0),Y59/Y55*Y43,"-")</f>
        <v>-</v>
      </c>
      <c r="Z53" s="56" t="str">
        <f>IF(AND(ISNUMBER(Z59),ISNUMBER(Y43),Z59&gt;0),Z59/Z55*Y43,"-")</f>
        <v>-</v>
      </c>
      <c r="AA53" s="56" t="str">
        <f>IF(AND(ISNUMBER(AA59),ISNUMBER(Y43),AA59&gt;0),AA59/AA55*Y43,"-")</f>
        <v>-</v>
      </c>
      <c r="AB53" s="56" t="s">
        <v>46</v>
      </c>
      <c r="AC53" s="56" t="str">
        <f>IF(MAX(R53:Z53)&gt;0, MAX(R53:Z53), "-")</f>
        <v>-</v>
      </c>
      <c r="AD53" s="56" t="s">
        <v>46</v>
      </c>
      <c r="AE53" s="280"/>
      <c r="AF53" s="536" t="str">
        <f>IF(SUM(R53:AD53)&gt;0, SUM(R53:AD53), "")</f>
        <v/>
      </c>
      <c r="AG53" s="342" t="s">
        <v>405</v>
      </c>
      <c r="AH53" s="47"/>
      <c r="AI53" s="47"/>
      <c r="AJ53" s="277"/>
      <c r="AK53" s="277"/>
      <c r="AL53" s="292" t="s">
        <v>93</v>
      </c>
      <c r="AM53" s="56" t="str">
        <f>IF(AND(ISNUMBER(AM59),ISNUMBER(AT43),AM59&gt;0),AM59/AM55*AT43,"-")</f>
        <v>-</v>
      </c>
      <c r="AN53" s="56"/>
      <c r="AO53" s="56" t="str">
        <f>IF(AND(ISNUMBER(AO59),ISNUMBER(AT43),AO59&gt;0),AO59/AO55*AT43,"-")</f>
        <v>-</v>
      </c>
      <c r="AP53" s="56" t="str">
        <f>IF(AND(ISNUMBER(AP59),ISNUMBER(AT43),AP59&gt;0),AP59/AP55*AT43,"-")</f>
        <v>-</v>
      </c>
      <c r="AQ53" s="56" t="str">
        <f>IF(AND(ISNUMBER(AQ59),ISNUMBER(AT43),AQ59&gt;0),AQ59/AQ55*AT43,"-")</f>
        <v>-</v>
      </c>
      <c r="AR53" s="56" t="str">
        <f>IF(AND(ISNUMBER(AR59),ISNUMBER(AT43),AR59&gt;0),AR59/AR55*AT43,"-")</f>
        <v>-</v>
      </c>
      <c r="AS53" s="56" t="str">
        <f>IF(AND(ISNUMBER(AS59),ISNUMBER(AT43),AS59&gt;0),AS59/AS55*AT43,"-")</f>
        <v>-</v>
      </c>
      <c r="AT53" s="56" t="str">
        <f>IF(AND(ISNUMBER(AT59),ISNUMBER(AT43),AT59&gt;0),AT59/AT55*AT43,"-")</f>
        <v>-</v>
      </c>
      <c r="AU53" s="56" t="str">
        <f>IF(AND(ISNUMBER(AU59),ISNUMBER(AT43),AU59&gt;0),AU59/AU55*AT43,"-")</f>
        <v>-</v>
      </c>
      <c r="AV53" s="56" t="str">
        <f>IF(AND(ISNUMBER(AV59),ISNUMBER(AT43),AV59&gt;0),AV59/AV55*AT43,"-")</f>
        <v>-</v>
      </c>
      <c r="AW53" s="56" t="s">
        <v>46</v>
      </c>
      <c r="AX53" s="56" t="str">
        <f>IF(MAX(AM53:AU53)&gt;0, MAX(AM53:AU53), "-")</f>
        <v>-</v>
      </c>
      <c r="AY53" s="56" t="s">
        <v>46</v>
      </c>
      <c r="AZ53" s="280"/>
      <c r="BA53" s="536" t="str">
        <f>IF(SUM(AM53:AY53)&gt;0, SUM(AM53:AY53), "")</f>
        <v/>
      </c>
      <c r="BB53" s="342" t="s">
        <v>405</v>
      </c>
    </row>
    <row r="54" spans="1:54" x14ac:dyDescent="0.3">
      <c r="B54" s="3"/>
      <c r="C54" s="3"/>
      <c r="D54" s="3"/>
      <c r="E54" s="3"/>
      <c r="F54" s="3"/>
      <c r="G54" s="3"/>
      <c r="H54" s="3"/>
      <c r="I54" s="3"/>
      <c r="J54" s="3"/>
      <c r="K54" s="3"/>
      <c r="L54" s="3"/>
      <c r="O54" s="277"/>
      <c r="P54" s="277"/>
      <c r="Q54" s="292" t="s">
        <v>94</v>
      </c>
      <c r="R54" s="44" t="str">
        <f>IF(AND(ISNUMBER(R59),ISNUMBER(Y43),R59&lt;0),-R59/R56*Y43,"-")</f>
        <v>-</v>
      </c>
      <c r="S54" s="44" t="str">
        <f>IF(AND(ISNUMBER(S59),ISNUMBER(Y43),S59&lt;0),-S59/S56*Y43,"-")</f>
        <v>-</v>
      </c>
      <c r="T54" s="44" t="str">
        <f>IF(AND(ISNUMBER(T59),ISNUMBER(Y43),T59&lt;0),-T59/T56*Y43,"-")</f>
        <v>-</v>
      </c>
      <c r="U54" s="44" t="str">
        <f>IF(AND(ISNUMBER(U59),ISNUMBER(Y43),U59&lt;0),-U59/U56*Y43,"-")</f>
        <v>-</v>
      </c>
      <c r="V54" s="44" t="str">
        <f>IF(AND(ISNUMBER(V59),ISNUMBER(Y43),V59&lt;0),-V59/V56*Y43,"-")</f>
        <v>-</v>
      </c>
      <c r="W54" s="44" t="str">
        <f>IF(AND(ISNUMBER(W59),ISNUMBER(Y43),W59&lt;0),-W59/W56*Y43,"-")</f>
        <v>-</v>
      </c>
      <c r="X54" s="44" t="str">
        <f>IF(AND(ISNUMBER(X59),ISNUMBER(Y43),X59&lt;0),-X59/X56*Y43,"-")</f>
        <v>-</v>
      </c>
      <c r="Y54" s="44" t="str">
        <f>IF(AND(ISNUMBER(Y59),ISNUMBER(Y43),Y59&lt;0),-Y59/Y56*Y43,"-")</f>
        <v>-</v>
      </c>
      <c r="Z54" s="44" t="str">
        <f>IF(AND(ISNUMBER(Z59),ISNUMBER(Y43),Z59&lt;0),-Z59/Z56*Y43,"-")</f>
        <v>-</v>
      </c>
      <c r="AA54" s="44" t="str">
        <f>IF(AND(ISNUMBER(AA59),ISNUMBER(Y43),AA59&lt;0),-AA59/AA56*Y43,"-")</f>
        <v>-</v>
      </c>
      <c r="AB54" s="44" t="s">
        <v>46</v>
      </c>
      <c r="AC54" s="44" t="s">
        <v>46</v>
      </c>
      <c r="AD54" s="44" t="str">
        <f>IF(MAX(R54:Z54)&gt;0, MAX(R54:Z54), "-")</f>
        <v>-</v>
      </c>
      <c r="AE54" s="280"/>
      <c r="AF54" s="536" t="str">
        <f>IF(SUM(R54:AD54)&gt;0, SUM(R54:AD54), "")</f>
        <v/>
      </c>
      <c r="AG54" s="342" t="s">
        <v>405</v>
      </c>
      <c r="AH54" s="47"/>
      <c r="AI54" s="47"/>
      <c r="AJ54" s="277"/>
      <c r="AK54" s="277"/>
      <c r="AL54" s="292" t="s">
        <v>94</v>
      </c>
      <c r="AM54" s="44" t="str">
        <f>IF(AND(ISNUMBER(AM59),ISNUMBER(AT43),AM59&lt;0),-AM59/AM56*AT43,"-")</f>
        <v>-</v>
      </c>
      <c r="AN54" s="44"/>
      <c r="AO54" s="44" t="str">
        <f>IF(AND(ISNUMBER(AO59),ISNUMBER(AT43),AO59&lt;0),-AO59/AO56*AT43,"-")</f>
        <v>-</v>
      </c>
      <c r="AP54" s="44" t="str">
        <f>IF(AND(ISNUMBER(AP59),ISNUMBER(AT43),AP59&lt;0),-AP59/AP56*AT43,"-")</f>
        <v>-</v>
      </c>
      <c r="AQ54" s="44" t="str">
        <f>IF(AND(ISNUMBER(AQ59),ISNUMBER(AT43),AQ59&lt;0),-AQ59/AQ56*AT43,"-")</f>
        <v>-</v>
      </c>
      <c r="AR54" s="44" t="str">
        <f>IF(AND(ISNUMBER(AR59),ISNUMBER(AT43),AR59&lt;0),-AR59/AR56*AT43,"-")</f>
        <v>-</v>
      </c>
      <c r="AS54" s="44" t="str">
        <f>IF(AND(ISNUMBER(AS59),ISNUMBER(AT43),AS59&lt;0),-AS59/AS56*AT43,"-")</f>
        <v>-</v>
      </c>
      <c r="AT54" s="44" t="str">
        <f>IF(AND(ISNUMBER(AT59),ISNUMBER(AT43),AT59&lt;0),-AT59/AT56*AT43,"-")</f>
        <v>-</v>
      </c>
      <c r="AU54" s="44" t="str">
        <f>IF(AND(ISNUMBER(AU59),ISNUMBER(AT43),AU59&lt;0),-AU59/AU56*AT43,"-")</f>
        <v>-</v>
      </c>
      <c r="AV54" s="44" t="str">
        <f>IF(AND(ISNUMBER(AV59),ISNUMBER(AT43),AV59&lt;0),-AV59/AV56*AT43,"-")</f>
        <v>-</v>
      </c>
      <c r="AW54" s="44" t="s">
        <v>46</v>
      </c>
      <c r="AX54" s="44" t="s">
        <v>46</v>
      </c>
      <c r="AY54" s="44" t="str">
        <f>IF(MAX(AM54:AU54)&gt;0, MAX(AM54:AU54), "-")</f>
        <v>-</v>
      </c>
      <c r="AZ54" s="280"/>
      <c r="BA54" s="536" t="str">
        <f>IF(SUM(AM54:AY54)&gt;0, SUM(AM54:AY54), "")</f>
        <v/>
      </c>
      <c r="BB54" s="342" t="s">
        <v>405</v>
      </c>
    </row>
    <row r="55" spans="1:54" x14ac:dyDescent="0.3">
      <c r="B55" s="3"/>
      <c r="C55" s="3"/>
      <c r="D55" s="3"/>
      <c r="E55" s="3"/>
      <c r="F55" s="3"/>
      <c r="G55" s="3"/>
      <c r="H55" s="3"/>
      <c r="I55" s="3"/>
      <c r="J55" s="3"/>
      <c r="K55" s="3"/>
      <c r="L55" s="3"/>
      <c r="O55" s="277"/>
      <c r="P55" s="277"/>
      <c r="Q55" s="292" t="s">
        <v>78</v>
      </c>
      <c r="R55" s="57" t="str">
        <f>IF(AND(ISNUMBER(R59), R59&gt;0),AD46, "-")</f>
        <v>-</v>
      </c>
      <c r="S55" s="57" t="str">
        <f>IF(AND(ISNUMBER(S59), S59&gt;0),AD46, "-")</f>
        <v>-</v>
      </c>
      <c r="T55" s="57" t="str">
        <f>IF(AND(ISNUMBER(T59), T59&gt;0),AD46, "-")</f>
        <v>-</v>
      </c>
      <c r="U55" s="57" t="str">
        <f>IF(AND(ISNUMBER(U59), U59&gt;0),AD46, "-")</f>
        <v>-</v>
      </c>
      <c r="V55" s="57" t="str">
        <f>IF(AND(ISNUMBER(V59), V59&gt;0),AD46, "-")</f>
        <v>-</v>
      </c>
      <c r="W55" s="57" t="str">
        <f>IF(AND(ISNUMBER(W59), W59&gt;0),AD46, "-")</f>
        <v>-</v>
      </c>
      <c r="X55" s="57" t="str">
        <f>IF(AND(ISNUMBER(X59), X59&gt;0),AD46, "-")</f>
        <v>-</v>
      </c>
      <c r="Y55" s="57" t="str">
        <f>IF(AND(ISNUMBER(Y59), Y59&gt;0),AD46, "-")</f>
        <v>-</v>
      </c>
      <c r="Z55" s="57">
        <v>4</v>
      </c>
      <c r="AA55" s="57" t="str">
        <f>IF(AND(ISNUMBER(AA59), AA59&gt;0),AD46, "-")</f>
        <v>-</v>
      </c>
      <c r="AB55" s="58" t="s">
        <v>46</v>
      </c>
      <c r="AC55" s="57" t="str">
        <f>IF(ISNUMBER(AC53), AD46, "-")</f>
        <v>-</v>
      </c>
      <c r="AD55" s="58" t="s">
        <v>46</v>
      </c>
      <c r="AE55" s="271"/>
      <c r="AF55" s="348"/>
      <c r="AG55" s="349"/>
      <c r="AH55" s="2"/>
      <c r="AI55" s="2"/>
      <c r="AJ55" s="277"/>
      <c r="AK55" s="277"/>
      <c r="AL55" s="292" t="s">
        <v>78</v>
      </c>
      <c r="AM55" s="57" t="str">
        <f>IF(AND(ISNUMBER(AM59), AM59&gt;0),AY46, "-")</f>
        <v>-</v>
      </c>
      <c r="AN55" s="57"/>
      <c r="AO55" s="57" t="str">
        <f>IF(AND(ISNUMBER(AO59), AO59&gt;0),AY46, "-")</f>
        <v>-</v>
      </c>
      <c r="AP55" s="57" t="str">
        <f>IF(AND(ISNUMBER(AP59), AP59&gt;0),AY46, "-")</f>
        <v>-</v>
      </c>
      <c r="AQ55" s="57" t="str">
        <f>IF(AND(ISNUMBER(AQ59), AQ59&gt;0),AY46, "-")</f>
        <v>-</v>
      </c>
      <c r="AR55" s="57" t="str">
        <f>IF(AND(ISNUMBER(AR59), AR59&gt;0),AY46, "-")</f>
        <v>-</v>
      </c>
      <c r="AS55" s="57" t="str">
        <f>IF(AND(ISNUMBER(AS59), AS59&gt;0),AY46, "-")</f>
        <v>-</v>
      </c>
      <c r="AT55" s="57" t="str">
        <f>IF(AND(ISNUMBER(AT59), AT59&gt;0),AY46, "-")</f>
        <v>-</v>
      </c>
      <c r="AU55" s="57" t="str">
        <f>IF(AND(ISNUMBER(AU59), AU59&gt;0),AY46, "-")</f>
        <v>-</v>
      </c>
      <c r="AV55" s="57" t="str">
        <f>IF(AND(ISNUMBER(AV59), AV59&gt;0),AY46, "-")</f>
        <v>-</v>
      </c>
      <c r="AW55" s="58" t="s">
        <v>46</v>
      </c>
      <c r="AX55" s="57" t="str">
        <f>IF(ISNUMBER(AX53), AY46, "-")</f>
        <v>-</v>
      </c>
      <c r="AY55" s="58" t="s">
        <v>46</v>
      </c>
      <c r="AZ55" s="271"/>
      <c r="BA55" s="348"/>
      <c r="BB55" s="349"/>
    </row>
    <row r="56" spans="1:54" x14ac:dyDescent="0.3">
      <c r="B56" s="3"/>
      <c r="C56" s="3"/>
      <c r="D56" s="3"/>
      <c r="E56" s="3"/>
      <c r="F56" s="3"/>
      <c r="G56" s="3"/>
      <c r="H56" s="3"/>
      <c r="I56" s="3"/>
      <c r="J56" s="3"/>
      <c r="K56" s="3"/>
      <c r="L56" s="3"/>
      <c r="O56" s="277"/>
      <c r="P56" s="277"/>
      <c r="Q56" s="292" t="s">
        <v>79</v>
      </c>
      <c r="R56" s="59" t="str">
        <f>IF(AND(ISNUMBER(R59), R59&lt;0),AD48, "-")</f>
        <v>-</v>
      </c>
      <c r="S56" s="59" t="str">
        <f>IF(AND(ISNUMBER(S59), S59&lt;0),AD48, "-")</f>
        <v>-</v>
      </c>
      <c r="T56" s="59" t="str">
        <f>IF(AND(ISNUMBER(T59), T59&lt;0),AD48, "-")</f>
        <v>-</v>
      </c>
      <c r="U56" s="59" t="str">
        <f>IF(AND(ISNUMBER(U59), U59&lt;0),AD48, "-")</f>
        <v>-</v>
      </c>
      <c r="V56" s="59" t="str">
        <f>IF(AND(ISNUMBER(V59), V59&lt;0),AD48, "-")</f>
        <v>-</v>
      </c>
      <c r="W56" s="59" t="str">
        <f>IF(AND(ISNUMBER(W59), W59&lt;0),AD48, "-")</f>
        <v>-</v>
      </c>
      <c r="X56" s="59" t="str">
        <f>IF(AND(ISNUMBER(X59), X59&lt;0),AD48, "-")</f>
        <v>-</v>
      </c>
      <c r="Y56" s="59" t="str">
        <f>IF(AND(ISNUMBER(Y59), Y59&lt;0),AD48, "-")</f>
        <v>-</v>
      </c>
      <c r="Z56" s="59" t="str">
        <f>IF(AND(ISNUMBER(Z59), Z59&lt;0),AD48, "-")</f>
        <v>-</v>
      </c>
      <c r="AA56" s="59" t="str">
        <f>IF(AND(ISNUMBER(AA59), AA59&lt;0),AD48, "-")</f>
        <v>-</v>
      </c>
      <c r="AB56" s="60" t="s">
        <v>46</v>
      </c>
      <c r="AC56" s="60" t="s">
        <v>46</v>
      </c>
      <c r="AD56" s="59" t="str">
        <f>IF(ISNUMBER(AD54), AD48, "-")</f>
        <v>-</v>
      </c>
      <c r="AE56" s="271"/>
      <c r="AF56" s="348"/>
      <c r="AG56" s="349"/>
      <c r="AH56" s="2"/>
      <c r="AI56" s="2"/>
      <c r="AJ56" s="277"/>
      <c r="AK56" s="277"/>
      <c r="AL56" s="292" t="s">
        <v>79</v>
      </c>
      <c r="AM56" s="59" t="str">
        <f>IF(AND(ISNUMBER(AM59), AM59&lt;0),AY48, "-")</f>
        <v>-</v>
      </c>
      <c r="AN56" s="59"/>
      <c r="AO56" s="59" t="str">
        <f>IF(AND(ISNUMBER(AO59), AO59&lt;0),AY48, "-")</f>
        <v>-</v>
      </c>
      <c r="AP56" s="59" t="str">
        <f>IF(AND(ISNUMBER(AP59), AP59&lt;0),AY48, "-")</f>
        <v>-</v>
      </c>
      <c r="AQ56" s="59" t="str">
        <f>IF(AND(ISNUMBER(AQ59), AQ59&lt;0),AY48, "-")</f>
        <v>-</v>
      </c>
      <c r="AR56" s="59" t="str">
        <f>IF(AND(ISNUMBER(AR59), AR59&lt;0),AY48, "-")</f>
        <v>-</v>
      </c>
      <c r="AS56" s="59" t="str">
        <f>IF(AND(ISNUMBER(AS59), AS59&lt;0),AY48, "-")</f>
        <v>-</v>
      </c>
      <c r="AT56" s="59" t="str">
        <f>IF(AND(ISNUMBER(AT59), AT59&lt;0),AY48, "-")</f>
        <v>-</v>
      </c>
      <c r="AU56" s="59" t="str">
        <f>IF(AND(ISNUMBER(AU59), AU59&lt;0),AY48, "-")</f>
        <v>-</v>
      </c>
      <c r="AV56" s="59" t="str">
        <f>IF(AND(ISNUMBER(AV59), AV59&lt;0),AY48, "-")</f>
        <v>-</v>
      </c>
      <c r="AW56" s="60" t="s">
        <v>46</v>
      </c>
      <c r="AX56" s="60" t="s">
        <v>46</v>
      </c>
      <c r="AY56" s="59" t="str">
        <f>IF(ISNUMBER(AY54), AY48, "-")</f>
        <v>-</v>
      </c>
      <c r="AZ56" s="271"/>
      <c r="BA56" s="348"/>
      <c r="BB56" s="349"/>
    </row>
    <row r="57" spans="1:54" x14ac:dyDescent="0.3">
      <c r="B57" s="3"/>
      <c r="C57" s="3"/>
      <c r="D57" s="3"/>
      <c r="E57" s="3"/>
      <c r="F57" s="3"/>
      <c r="G57" s="3"/>
      <c r="H57" s="3"/>
      <c r="I57" s="3"/>
      <c r="J57" s="3"/>
      <c r="K57" s="3"/>
      <c r="L57" s="3"/>
      <c r="O57" s="277"/>
      <c r="P57" s="277"/>
      <c r="Q57" s="271"/>
      <c r="R57" s="302"/>
      <c r="S57" s="302"/>
      <c r="T57" s="302"/>
      <c r="U57" s="302"/>
      <c r="V57" s="302"/>
      <c r="W57" s="302"/>
      <c r="X57" s="302"/>
      <c r="Y57" s="302"/>
      <c r="Z57" s="302"/>
      <c r="AA57" s="302"/>
      <c r="AB57" s="303"/>
      <c r="AC57" s="303"/>
      <c r="AD57" s="271"/>
      <c r="AE57" s="271"/>
      <c r="AF57" s="277"/>
      <c r="AG57" s="280"/>
      <c r="AH57" s="2"/>
      <c r="AI57" s="2"/>
      <c r="AJ57" s="277"/>
      <c r="AK57" s="277"/>
      <c r="AL57" s="271"/>
      <c r="AM57" s="302"/>
      <c r="AN57" s="302"/>
      <c r="AO57" s="302"/>
      <c r="AP57" s="302"/>
      <c r="AQ57" s="302"/>
      <c r="AR57" s="302"/>
      <c r="AS57" s="302"/>
      <c r="AT57" s="302"/>
      <c r="AU57" s="302"/>
      <c r="AV57" s="302"/>
      <c r="AW57" s="303"/>
      <c r="AX57" s="303"/>
      <c r="AY57" s="271"/>
      <c r="AZ57" s="271"/>
      <c r="BA57" s="277"/>
      <c r="BB57" s="280"/>
    </row>
    <row r="58" spans="1:54" x14ac:dyDescent="0.3">
      <c r="B58" s="3"/>
      <c r="C58" s="3"/>
      <c r="D58" s="3"/>
      <c r="E58" s="3"/>
      <c r="F58" s="3"/>
      <c r="G58" s="3"/>
      <c r="H58" s="3"/>
      <c r="I58" s="3"/>
      <c r="J58" s="3"/>
      <c r="K58" s="3"/>
      <c r="L58" s="3"/>
      <c r="O58" s="277"/>
      <c r="P58" s="277"/>
      <c r="Q58" s="279" t="s">
        <v>91</v>
      </c>
      <c r="R58" s="349" t="s">
        <v>206</v>
      </c>
      <c r="S58" s="349" t="s">
        <v>207</v>
      </c>
      <c r="T58" s="349" t="s">
        <v>208</v>
      </c>
      <c r="U58" s="349" t="s">
        <v>370</v>
      </c>
      <c r="V58" s="349" t="s">
        <v>209</v>
      </c>
      <c r="W58" s="349" t="s">
        <v>210</v>
      </c>
      <c r="X58" s="350" t="s">
        <v>369</v>
      </c>
      <c r="Y58" s="349" t="s">
        <v>434</v>
      </c>
      <c r="Z58" s="349" t="s">
        <v>211</v>
      </c>
      <c r="AA58" s="490" t="s">
        <v>457</v>
      </c>
      <c r="AB58" s="303"/>
      <c r="AC58" s="303"/>
      <c r="AD58" s="271"/>
      <c r="AE58" s="271"/>
      <c r="AF58" s="277"/>
      <c r="AG58" s="280"/>
      <c r="AH58" s="2"/>
      <c r="AI58" s="2"/>
      <c r="AJ58" s="277"/>
      <c r="AK58" s="277"/>
      <c r="AL58" s="279" t="s">
        <v>91</v>
      </c>
      <c r="AM58" s="349" t="s">
        <v>206</v>
      </c>
      <c r="AN58" s="349" t="s">
        <v>207</v>
      </c>
      <c r="AO58" s="349" t="s">
        <v>208</v>
      </c>
      <c r="AP58" s="349" t="s">
        <v>370</v>
      </c>
      <c r="AQ58" s="349" t="s">
        <v>209</v>
      </c>
      <c r="AR58" s="349" t="s">
        <v>210</v>
      </c>
      <c r="AS58" s="350" t="s">
        <v>369</v>
      </c>
      <c r="AT58" s="349" t="s">
        <v>434</v>
      </c>
      <c r="AU58" s="349" t="s">
        <v>211</v>
      </c>
      <c r="AV58" s="490" t="s">
        <v>457</v>
      </c>
      <c r="AW58" s="303"/>
      <c r="AX58" s="303"/>
      <c r="AY58" s="271"/>
      <c r="AZ58" s="271"/>
      <c r="BA58" s="277"/>
      <c r="BB58" s="280"/>
    </row>
    <row r="59" spans="1:54" x14ac:dyDescent="0.3">
      <c r="B59" s="3"/>
      <c r="C59" s="3"/>
      <c r="D59" s="3"/>
      <c r="E59" s="3"/>
      <c r="F59" s="3"/>
      <c r="G59" s="3"/>
      <c r="H59" s="3"/>
      <c r="I59" s="3"/>
      <c r="J59" s="3"/>
      <c r="K59" s="3"/>
      <c r="L59" s="3"/>
      <c r="O59" s="277"/>
      <c r="P59" s="277"/>
      <c r="Q59" s="292" t="s">
        <v>45</v>
      </c>
      <c r="R59" s="215"/>
      <c r="S59" s="215"/>
      <c r="T59" s="215"/>
      <c r="U59" s="215"/>
      <c r="V59" s="215"/>
      <c r="W59" s="215"/>
      <c r="X59" s="215"/>
      <c r="Y59" s="215"/>
      <c r="Z59" s="215"/>
      <c r="AA59" s="489">
        <v>0</v>
      </c>
      <c r="AB59" s="454" t="s">
        <v>40</v>
      </c>
      <c r="AC59" s="455" t="s">
        <v>41</v>
      </c>
      <c r="AD59" s="456" t="s">
        <v>42</v>
      </c>
      <c r="AE59" s="271"/>
      <c r="AF59" s="277"/>
      <c r="AG59" s="280"/>
      <c r="AH59" s="2"/>
      <c r="AI59" s="2"/>
      <c r="AJ59" s="277"/>
      <c r="AK59" s="277"/>
      <c r="AL59" s="292" t="s">
        <v>45</v>
      </c>
      <c r="AM59" s="215"/>
      <c r="AN59" s="215"/>
      <c r="AO59" s="215"/>
      <c r="AP59" s="215"/>
      <c r="AQ59" s="215"/>
      <c r="AR59" s="215"/>
      <c r="AS59" s="215"/>
      <c r="AT59" s="215"/>
      <c r="AU59" s="215"/>
      <c r="AV59" s="489">
        <v>0</v>
      </c>
      <c r="AW59" s="304" t="s">
        <v>40</v>
      </c>
      <c r="AX59" s="304" t="s">
        <v>41</v>
      </c>
      <c r="AY59" s="305" t="s">
        <v>42</v>
      </c>
      <c r="AZ59" s="271"/>
      <c r="BA59" s="277"/>
      <c r="BB59" s="280"/>
    </row>
    <row r="60" spans="1:54" x14ac:dyDescent="0.3">
      <c r="B60" s="3"/>
      <c r="C60" s="3"/>
      <c r="D60" s="3"/>
      <c r="E60" s="3"/>
      <c r="F60" s="3"/>
      <c r="G60" s="3"/>
      <c r="H60" s="3"/>
      <c r="I60" s="3"/>
      <c r="J60" s="3"/>
      <c r="K60" s="3"/>
      <c r="L60" s="3"/>
      <c r="O60" s="277"/>
      <c r="P60" s="277"/>
      <c r="Q60" s="292" t="s">
        <v>76</v>
      </c>
      <c r="R60" s="217"/>
      <c r="S60" s="217"/>
      <c r="T60" s="217"/>
      <c r="U60" s="217"/>
      <c r="V60" s="217"/>
      <c r="W60" s="217"/>
      <c r="X60" s="217"/>
      <c r="Y60" s="217"/>
      <c r="Z60" s="217"/>
      <c r="AA60" s="217"/>
      <c r="AB60" s="216"/>
      <c r="AC60" s="217"/>
      <c r="AD60" s="217"/>
      <c r="AE60" s="271"/>
      <c r="AF60" s="277"/>
      <c r="AG60" s="280"/>
      <c r="AH60" s="2"/>
      <c r="AI60" s="2"/>
      <c r="AJ60" s="277"/>
      <c r="AK60" s="277"/>
      <c r="AL60" s="292" t="s">
        <v>76</v>
      </c>
      <c r="AM60" s="217"/>
      <c r="AN60" s="217"/>
      <c r="AO60" s="217"/>
      <c r="AP60" s="217"/>
      <c r="AQ60" s="217"/>
      <c r="AR60" s="217"/>
      <c r="AS60" s="217"/>
      <c r="AT60" s="217"/>
      <c r="AU60" s="217"/>
      <c r="AV60" s="216"/>
      <c r="AW60" s="218"/>
      <c r="AX60" s="218"/>
      <c r="AY60" s="219"/>
      <c r="AZ60" s="271"/>
      <c r="BA60" s="277"/>
      <c r="BB60" s="280"/>
    </row>
    <row r="61" spans="1:54" x14ac:dyDescent="0.3">
      <c r="B61" s="3"/>
      <c r="C61" s="3"/>
      <c r="D61" s="3"/>
      <c r="E61" s="3"/>
      <c r="F61" s="3"/>
      <c r="G61" s="3"/>
      <c r="H61" s="3"/>
      <c r="I61" s="3"/>
      <c r="J61" s="3"/>
      <c r="K61" s="3"/>
      <c r="L61" s="3"/>
      <c r="O61" s="277"/>
      <c r="P61" s="277"/>
      <c r="Q61" s="292" t="s">
        <v>77</v>
      </c>
      <c r="R61" s="221"/>
      <c r="S61" s="221"/>
      <c r="T61" s="221"/>
      <c r="U61" s="638"/>
      <c r="V61" s="221"/>
      <c r="W61" s="222"/>
      <c r="X61" s="222"/>
      <c r="Y61" s="221"/>
      <c r="Z61" s="221"/>
      <c r="AA61" s="221"/>
      <c r="AB61" s="220"/>
      <c r="AC61" s="221"/>
      <c r="AD61" s="221"/>
      <c r="AE61" s="271"/>
      <c r="AF61" s="277"/>
      <c r="AG61" s="280"/>
      <c r="AH61" s="2"/>
      <c r="AI61" s="2"/>
      <c r="AJ61" s="277"/>
      <c r="AK61" s="277"/>
      <c r="AL61" s="292" t="s">
        <v>77</v>
      </c>
      <c r="AM61" s="221"/>
      <c r="AN61" s="221"/>
      <c r="AO61" s="221"/>
      <c r="AP61" s="221"/>
      <c r="AQ61" s="221"/>
      <c r="AR61" s="222"/>
      <c r="AS61" s="222"/>
      <c r="AT61" s="221"/>
      <c r="AU61" s="221"/>
      <c r="AV61" s="220"/>
      <c r="AW61" s="221"/>
      <c r="AX61" s="221"/>
      <c r="AY61" s="221"/>
      <c r="AZ61" s="271"/>
      <c r="BA61" s="277"/>
      <c r="BB61" s="280"/>
    </row>
    <row r="62" spans="1:54" x14ac:dyDescent="0.3">
      <c r="B62" s="3"/>
      <c r="C62" s="3"/>
      <c r="D62" s="3"/>
      <c r="E62" s="3"/>
      <c r="F62" s="3"/>
      <c r="G62" s="3"/>
      <c r="H62" s="3"/>
      <c r="I62" s="3"/>
      <c r="J62" s="3"/>
      <c r="K62" s="3"/>
      <c r="L62" s="3"/>
      <c r="O62" s="277"/>
      <c r="P62" s="277"/>
      <c r="Q62" s="292" t="s">
        <v>464</v>
      </c>
      <c r="R62" s="224"/>
      <c r="S62" s="224"/>
      <c r="T62" s="224"/>
      <c r="U62" s="224"/>
      <c r="V62" s="224"/>
      <c r="W62" s="224"/>
      <c r="X62" s="224"/>
      <c r="Y62" s="224"/>
      <c r="Z62" s="224"/>
      <c r="AA62" s="224"/>
      <c r="AB62" s="223"/>
      <c r="AC62" s="224"/>
      <c r="AD62" s="224"/>
      <c r="AE62" s="271"/>
      <c r="AF62" s="277"/>
      <c r="AG62" s="280"/>
      <c r="AH62" s="2"/>
      <c r="AI62" s="2"/>
      <c r="AJ62" s="277"/>
      <c r="AK62" s="277"/>
      <c r="AL62" s="292" t="s">
        <v>464</v>
      </c>
      <c r="AM62" s="224"/>
      <c r="AN62" s="224"/>
      <c r="AO62" s="224"/>
      <c r="AP62" s="224"/>
      <c r="AQ62" s="224"/>
      <c r="AR62" s="224"/>
      <c r="AS62" s="224"/>
      <c r="AT62" s="224"/>
      <c r="AU62" s="224"/>
      <c r="AV62" s="223"/>
      <c r="AW62" s="224"/>
      <c r="AX62" s="224"/>
      <c r="AY62" s="224"/>
      <c r="AZ62" s="271"/>
      <c r="BA62" s="277"/>
      <c r="BB62" s="280"/>
    </row>
    <row r="63" spans="1:54" x14ac:dyDescent="0.3">
      <c r="B63" s="3"/>
      <c r="C63" s="3"/>
      <c r="D63" s="3"/>
      <c r="E63" s="3"/>
      <c r="F63" s="3"/>
      <c r="G63" s="3"/>
      <c r="H63" s="3"/>
      <c r="I63" s="3"/>
      <c r="J63" s="3"/>
      <c r="K63" s="3"/>
      <c r="L63" s="3"/>
      <c r="O63" s="277"/>
      <c r="P63" s="272"/>
      <c r="Q63" s="285" t="s">
        <v>463</v>
      </c>
      <c r="R63" s="745"/>
      <c r="S63" s="413"/>
      <c r="T63" s="745"/>
      <c r="U63" s="745"/>
      <c r="V63" s="745"/>
      <c r="W63" s="745"/>
      <c r="X63" s="745"/>
      <c r="Y63" s="745"/>
      <c r="Z63" s="745"/>
      <c r="AA63" s="745"/>
      <c r="AB63" s="742"/>
      <c r="AC63" s="742"/>
      <c r="AD63" s="742"/>
      <c r="AE63" s="280"/>
      <c r="AF63" s="277"/>
      <c r="AG63" s="280"/>
      <c r="AJ63" s="277"/>
      <c r="AK63" s="272"/>
      <c r="AL63" s="285" t="s">
        <v>463</v>
      </c>
      <c r="AM63" s="745"/>
      <c r="AN63" s="424"/>
      <c r="AO63" s="745"/>
      <c r="AP63" s="745"/>
      <c r="AQ63" s="745"/>
      <c r="AR63" s="745"/>
      <c r="AS63" s="745"/>
      <c r="AT63" s="745"/>
      <c r="AU63" s="745"/>
      <c r="AV63" s="745"/>
      <c r="AW63" s="742"/>
      <c r="AX63" s="742"/>
      <c r="AY63" s="742"/>
      <c r="AZ63" s="280"/>
      <c r="BA63" s="280"/>
      <c r="BB63" s="280"/>
    </row>
    <row r="64" spans="1:54" x14ac:dyDescent="0.3">
      <c r="A64" s="2"/>
      <c r="B64" s="3"/>
      <c r="C64" s="3"/>
      <c r="D64" s="3"/>
      <c r="E64" s="3"/>
      <c r="F64" s="3"/>
      <c r="G64" s="3"/>
      <c r="H64" s="3"/>
      <c r="I64" s="3"/>
      <c r="J64" s="3"/>
      <c r="K64" s="3"/>
      <c r="L64" s="3"/>
      <c r="O64" s="280"/>
      <c r="P64" s="280"/>
      <c r="Q64" s="280"/>
      <c r="R64" s="746"/>
      <c r="S64" s="414"/>
      <c r="T64" s="746"/>
      <c r="U64" s="746"/>
      <c r="V64" s="746"/>
      <c r="W64" s="746"/>
      <c r="X64" s="746"/>
      <c r="Y64" s="746"/>
      <c r="Z64" s="746"/>
      <c r="AA64" s="746"/>
      <c r="AB64" s="743"/>
      <c r="AC64" s="743"/>
      <c r="AD64" s="743"/>
      <c r="AE64" s="280"/>
      <c r="AF64" s="280"/>
      <c r="AG64" s="280"/>
      <c r="AJ64" s="280"/>
      <c r="AK64" s="280"/>
      <c r="AL64" s="280"/>
      <c r="AM64" s="746"/>
      <c r="AN64" s="425"/>
      <c r="AO64" s="746"/>
      <c r="AP64" s="746"/>
      <c r="AQ64" s="746"/>
      <c r="AR64" s="746"/>
      <c r="AS64" s="746"/>
      <c r="AT64" s="746"/>
      <c r="AU64" s="746"/>
      <c r="AV64" s="746"/>
      <c r="AW64" s="743"/>
      <c r="AX64" s="743"/>
      <c r="AY64" s="743"/>
      <c r="AZ64" s="280"/>
      <c r="BA64" s="280"/>
      <c r="BB64" s="280"/>
    </row>
    <row r="65" spans="1:54" s="2" customFormat="1" x14ac:dyDescent="0.3">
      <c r="A65"/>
      <c r="B65" s="3"/>
      <c r="C65" s="3"/>
      <c r="D65" s="3"/>
      <c r="E65" s="3"/>
      <c r="F65" s="3"/>
      <c r="G65" s="3"/>
      <c r="H65" s="3"/>
      <c r="I65" s="3"/>
      <c r="J65" s="3"/>
      <c r="K65" s="3"/>
      <c r="L65" s="3"/>
      <c r="M65"/>
      <c r="N65"/>
      <c r="O65" s="280"/>
      <c r="P65" s="280"/>
      <c r="Q65" s="280"/>
      <c r="R65" s="746"/>
      <c r="S65" s="414"/>
      <c r="T65" s="746"/>
      <c r="U65" s="746"/>
      <c r="V65" s="746"/>
      <c r="W65" s="746"/>
      <c r="X65" s="746"/>
      <c r="Y65" s="746"/>
      <c r="Z65" s="746"/>
      <c r="AA65" s="746"/>
      <c r="AB65" s="743"/>
      <c r="AC65" s="743"/>
      <c r="AD65" s="743"/>
      <c r="AE65" s="280"/>
      <c r="AF65" s="280"/>
      <c r="AG65" s="280"/>
      <c r="AH65"/>
      <c r="AI65"/>
      <c r="AJ65" s="280"/>
      <c r="AK65" s="280"/>
      <c r="AL65" s="280"/>
      <c r="AM65" s="746"/>
      <c r="AN65" s="425"/>
      <c r="AO65" s="746"/>
      <c r="AP65" s="746"/>
      <c r="AQ65" s="746"/>
      <c r="AR65" s="746"/>
      <c r="AS65" s="746"/>
      <c r="AT65" s="746"/>
      <c r="AU65" s="746"/>
      <c r="AV65" s="746"/>
      <c r="AW65" s="743"/>
      <c r="AX65" s="743"/>
      <c r="AY65" s="743"/>
      <c r="AZ65" s="280"/>
      <c r="BA65" s="280"/>
      <c r="BB65" s="280"/>
    </row>
    <row r="66" spans="1:54" x14ac:dyDescent="0.3">
      <c r="B66" s="3"/>
      <c r="C66" s="3"/>
      <c r="D66" s="3"/>
      <c r="E66" s="3"/>
      <c r="F66" s="3"/>
      <c r="G66" s="3"/>
      <c r="H66" s="3"/>
      <c r="I66" s="3"/>
      <c r="J66" s="3"/>
      <c r="K66" s="3"/>
      <c r="L66" s="3"/>
      <c r="O66" s="280"/>
      <c r="P66" s="280"/>
      <c r="Q66" s="280"/>
      <c r="R66" s="747"/>
      <c r="S66" s="415"/>
      <c r="T66" s="747"/>
      <c r="U66" s="747"/>
      <c r="V66" s="747"/>
      <c r="W66" s="747"/>
      <c r="X66" s="747"/>
      <c r="Y66" s="747"/>
      <c r="Z66" s="747"/>
      <c r="AA66" s="747"/>
      <c r="AB66" s="744"/>
      <c r="AC66" s="744"/>
      <c r="AD66" s="744"/>
      <c r="AE66" s="280"/>
      <c r="AF66" s="280"/>
      <c r="AG66" s="280"/>
      <c r="AJ66" s="280"/>
      <c r="AK66" s="280"/>
      <c r="AL66" s="280"/>
      <c r="AM66" s="747"/>
      <c r="AN66" s="426"/>
      <c r="AO66" s="747"/>
      <c r="AP66" s="747"/>
      <c r="AQ66" s="747"/>
      <c r="AR66" s="747"/>
      <c r="AS66" s="747"/>
      <c r="AT66" s="747"/>
      <c r="AU66" s="747"/>
      <c r="AV66" s="747"/>
      <c r="AW66" s="744"/>
      <c r="AX66" s="744"/>
      <c r="AY66" s="744"/>
      <c r="AZ66" s="280"/>
      <c r="BA66" s="280"/>
      <c r="BB66" s="280"/>
    </row>
    <row r="67" spans="1:54" x14ac:dyDescent="0.3">
      <c r="B67" s="3"/>
      <c r="C67" s="3"/>
      <c r="D67" s="3"/>
      <c r="E67" s="3"/>
      <c r="F67" s="3"/>
      <c r="G67" s="3"/>
      <c r="H67" s="3"/>
      <c r="I67" s="3"/>
      <c r="J67" s="3"/>
      <c r="K67" s="3"/>
      <c r="L67" s="3"/>
      <c r="O67" s="277"/>
      <c r="P67" s="277"/>
      <c r="Q67" s="292" t="s">
        <v>433</v>
      </c>
      <c r="R67" s="409"/>
      <c r="S67" s="409"/>
      <c r="T67" s="409"/>
      <c r="U67" s="409"/>
      <c r="V67" s="409"/>
      <c r="W67" s="409"/>
      <c r="X67" s="409"/>
      <c r="Y67" s="409"/>
      <c r="Z67" s="409"/>
      <c r="AA67" s="437" t="s">
        <v>470</v>
      </c>
      <c r="AB67" s="491"/>
      <c r="AC67" s="491"/>
      <c r="AD67" s="491"/>
      <c r="AE67" s="437"/>
      <c r="AF67" s="277"/>
      <c r="AG67" s="280"/>
      <c r="AJ67" s="277"/>
      <c r="AK67" s="277"/>
      <c r="AL67" s="292" t="s">
        <v>433</v>
      </c>
      <c r="AM67" s="409"/>
      <c r="AN67" s="409"/>
      <c r="AO67" s="409"/>
      <c r="AP67" s="409"/>
      <c r="AQ67" s="409"/>
      <c r="AR67" s="409"/>
      <c r="AS67" s="409"/>
      <c r="AT67" s="409"/>
      <c r="AU67" s="409"/>
      <c r="AV67" s="437" t="s">
        <v>470</v>
      </c>
      <c r="AW67" s="491"/>
      <c r="AX67" s="491"/>
      <c r="AY67" s="491"/>
      <c r="AZ67" s="279"/>
      <c r="BA67" s="277"/>
      <c r="BB67" s="280"/>
    </row>
    <row r="68" spans="1:54" x14ac:dyDescent="0.3">
      <c r="B68" s="3"/>
      <c r="C68" s="3"/>
      <c r="D68" s="3"/>
      <c r="E68" s="3"/>
      <c r="F68" s="3"/>
      <c r="G68" s="3"/>
      <c r="H68" s="3"/>
      <c r="I68" s="3"/>
      <c r="J68" s="3"/>
      <c r="K68" s="3"/>
      <c r="L68" s="3"/>
      <c r="O68" s="280"/>
      <c r="P68" s="280"/>
      <c r="Q68" s="280"/>
      <c r="R68" s="280"/>
      <c r="S68" s="280"/>
      <c r="T68" s="280"/>
      <c r="U68" s="280"/>
      <c r="V68" s="280"/>
      <c r="W68" s="280"/>
      <c r="X68" s="280"/>
      <c r="Y68" s="280"/>
      <c r="Z68" s="280"/>
      <c r="AA68" s="280"/>
      <c r="AB68" s="280"/>
      <c r="AC68" s="280"/>
      <c r="AD68" s="280"/>
      <c r="AE68" s="280"/>
      <c r="AF68" s="280"/>
      <c r="AG68" s="280"/>
      <c r="AJ68" s="280"/>
      <c r="AK68" s="280"/>
      <c r="AL68" s="280"/>
      <c r="AM68" s="280"/>
      <c r="AN68" s="280"/>
      <c r="AO68" s="280"/>
      <c r="AP68" s="280"/>
      <c r="AQ68" s="280"/>
      <c r="AR68" s="280"/>
      <c r="AS68" s="280"/>
      <c r="AT68" s="280"/>
      <c r="AU68" s="280"/>
      <c r="AV68" s="280"/>
      <c r="AW68" s="280"/>
      <c r="AX68" s="280"/>
      <c r="AY68" s="280"/>
      <c r="AZ68" s="280"/>
      <c r="BA68" s="280"/>
      <c r="BB68" s="280"/>
    </row>
    <row r="69" spans="1:54" x14ac:dyDescent="0.3">
      <c r="B69" s="3"/>
      <c r="C69" s="3"/>
      <c r="D69" s="3"/>
      <c r="E69" s="3"/>
      <c r="F69" s="3"/>
      <c r="G69" s="3"/>
      <c r="H69" s="3"/>
      <c r="I69" s="3"/>
      <c r="J69" s="3"/>
      <c r="K69" s="3"/>
      <c r="L69" s="3"/>
      <c r="O69" s="3"/>
      <c r="P69" s="3" t="s">
        <v>486</v>
      </c>
      <c r="Q69" s="3"/>
      <c r="R69" s="3"/>
      <c r="S69" s="3"/>
      <c r="T69" s="3"/>
      <c r="U69" s="3" t="s">
        <v>469</v>
      </c>
      <c r="V69" s="3"/>
      <c r="W69" s="3"/>
      <c r="X69" s="3"/>
      <c r="Y69" s="3"/>
      <c r="Z69" s="3"/>
      <c r="AA69" s="3"/>
      <c r="AB69" s="3"/>
      <c r="AC69" s="3"/>
      <c r="AD69" s="3"/>
      <c r="AE69" s="3"/>
      <c r="AF69" s="3"/>
      <c r="AG69" s="3"/>
      <c r="AJ69" s="3"/>
      <c r="AK69" s="3" t="s">
        <v>486</v>
      </c>
      <c r="AL69" s="3"/>
      <c r="AM69" s="3"/>
      <c r="AN69" s="3"/>
      <c r="AO69" s="3"/>
      <c r="AP69" s="3" t="s">
        <v>469</v>
      </c>
      <c r="AQ69" s="3"/>
      <c r="AR69" s="3"/>
      <c r="AS69" s="3"/>
      <c r="AT69" s="3"/>
      <c r="AU69" s="3"/>
      <c r="AV69" s="3"/>
      <c r="AW69" s="3"/>
      <c r="AX69" s="3"/>
      <c r="AY69" s="3"/>
      <c r="AZ69" s="3"/>
      <c r="BA69" s="3"/>
      <c r="BB69" s="3"/>
    </row>
    <row r="70" spans="1:54" x14ac:dyDescent="0.3">
      <c r="B70" s="3"/>
      <c r="C70" s="3"/>
      <c r="D70" s="3"/>
      <c r="E70" s="3"/>
      <c r="F70" s="3"/>
      <c r="G70" s="3"/>
      <c r="H70" s="3"/>
      <c r="I70" s="3"/>
      <c r="J70" s="3"/>
      <c r="K70" s="3"/>
      <c r="L70" s="3"/>
    </row>
    <row r="71" spans="1:54" ht="15.6" x14ac:dyDescent="0.3">
      <c r="B71" s="3"/>
      <c r="C71" s="3"/>
      <c r="D71" s="3"/>
      <c r="E71" s="3"/>
      <c r="F71" s="3"/>
      <c r="G71" s="3"/>
      <c r="H71" s="3"/>
      <c r="I71" s="3"/>
      <c r="J71" s="3"/>
      <c r="K71" s="3"/>
      <c r="L71" s="3"/>
      <c r="O71" s="269" t="s">
        <v>410</v>
      </c>
      <c r="P71" s="270"/>
      <c r="Q71" s="271"/>
      <c r="R71" s="271"/>
      <c r="S71" s="272"/>
      <c r="T71" s="272"/>
      <c r="U71" s="273"/>
      <c r="V71" s="273"/>
      <c r="W71" s="273"/>
      <c r="X71" s="271"/>
      <c r="Y71" s="274"/>
      <c r="Z71" s="275"/>
      <c r="AA71" s="276"/>
      <c r="AB71" s="271"/>
      <c r="AC71" s="277"/>
      <c r="AD71" s="277"/>
      <c r="AE71" s="277"/>
      <c r="AF71" s="280"/>
      <c r="AG71" s="280"/>
      <c r="AJ71" s="269" t="s">
        <v>410</v>
      </c>
      <c r="AK71" s="270"/>
      <c r="AL71" s="271"/>
      <c r="AM71" s="271"/>
      <c r="AN71" s="272"/>
      <c r="AO71" s="272"/>
      <c r="AP71" s="273"/>
      <c r="AQ71" s="273"/>
      <c r="AR71" s="273"/>
      <c r="AS71" s="271"/>
      <c r="AT71" s="274"/>
      <c r="AU71" s="275"/>
      <c r="AV71" s="276"/>
      <c r="AW71" s="271"/>
      <c r="AX71" s="277"/>
      <c r="AY71" s="277"/>
      <c r="AZ71" s="277"/>
      <c r="BA71" s="280"/>
      <c r="BB71" s="280"/>
    </row>
    <row r="72" spans="1:54" x14ac:dyDescent="0.3">
      <c r="B72" s="3"/>
      <c r="C72" s="3"/>
      <c r="D72" s="3"/>
      <c r="E72" s="3"/>
      <c r="F72" s="3"/>
      <c r="G72" s="3"/>
      <c r="H72" s="3"/>
      <c r="I72" s="3"/>
      <c r="J72" s="3"/>
      <c r="K72" s="3"/>
      <c r="L72" s="3"/>
      <c r="O72" s="278"/>
      <c r="P72" s="270"/>
      <c r="Q72" s="271"/>
      <c r="R72" s="271"/>
      <c r="S72" s="272"/>
      <c r="T72" s="272"/>
      <c r="U72" s="273"/>
      <c r="V72" s="273"/>
      <c r="W72" s="273"/>
      <c r="X72" s="280"/>
      <c r="Y72" s="280"/>
      <c r="Z72" s="280"/>
      <c r="AA72" s="280"/>
      <c r="AB72" s="271"/>
      <c r="AC72" s="271"/>
      <c r="AD72" s="429" t="s">
        <v>48</v>
      </c>
      <c r="AE72" s="277"/>
      <c r="AF72" s="280"/>
      <c r="AG72" s="280"/>
      <c r="AJ72" s="278"/>
      <c r="AK72" s="270"/>
      <c r="AL72" s="271"/>
      <c r="AM72" s="271"/>
      <c r="AN72" s="272"/>
      <c r="AO72" s="272"/>
      <c r="AP72" s="273"/>
      <c r="AQ72" s="273"/>
      <c r="AR72" s="273"/>
      <c r="AS72" s="280"/>
      <c r="AT72" s="280"/>
      <c r="AU72" s="280"/>
      <c r="AV72" s="280"/>
      <c r="AW72" s="271"/>
      <c r="AX72" s="271"/>
      <c r="AY72" s="429" t="s">
        <v>48</v>
      </c>
      <c r="AZ72" s="277"/>
      <c r="BA72" s="280"/>
      <c r="BB72" s="280"/>
    </row>
    <row r="73" spans="1:54" x14ac:dyDescent="0.3">
      <c r="B73" s="3"/>
      <c r="C73" s="3"/>
      <c r="D73" s="3"/>
      <c r="E73" s="3"/>
      <c r="F73" s="3"/>
      <c r="G73" s="3"/>
      <c r="H73" s="3"/>
      <c r="I73" s="3"/>
      <c r="J73" s="3"/>
      <c r="K73" s="3"/>
      <c r="L73" s="3"/>
      <c r="O73" s="277"/>
      <c r="P73" s="277"/>
      <c r="Q73" s="282" t="s">
        <v>0</v>
      </c>
      <c r="R73" s="283"/>
      <c r="S73" s="272"/>
      <c r="T73" s="272"/>
      <c r="U73" s="273"/>
      <c r="V73" s="273"/>
      <c r="W73" s="284" t="s">
        <v>16</v>
      </c>
      <c r="X73" s="726"/>
      <c r="Y73" s="728"/>
      <c r="Z73" s="351"/>
      <c r="AA73" s="280"/>
      <c r="AB73" s="277"/>
      <c r="AC73" s="285" t="s">
        <v>17</v>
      </c>
      <c r="AD73" s="531" t="str">
        <f>IF(ISNUMBER(Y76), 10, "")</f>
        <v/>
      </c>
      <c r="AE73" s="279" t="s">
        <v>404</v>
      </c>
      <c r="AF73" s="280"/>
      <c r="AG73" s="280"/>
      <c r="AJ73" s="277"/>
      <c r="AK73" s="277"/>
      <c r="AL73" s="282" t="s">
        <v>0</v>
      </c>
      <c r="AM73" s="283"/>
      <c r="AN73" s="272"/>
      <c r="AO73" s="272"/>
      <c r="AP73" s="273"/>
      <c r="AQ73" s="273"/>
      <c r="AR73" s="284" t="s">
        <v>16</v>
      </c>
      <c r="AS73" s="729"/>
      <c r="AT73" s="730"/>
      <c r="AU73" s="351"/>
      <c r="AV73" s="280"/>
      <c r="AW73" s="277"/>
      <c r="AX73" s="285" t="s">
        <v>17</v>
      </c>
      <c r="AY73" s="531" t="str">
        <f>IF(ISNUMBER(AT76), 10, "")</f>
        <v/>
      </c>
      <c r="AZ73" s="279" t="s">
        <v>404</v>
      </c>
      <c r="BA73" s="280"/>
      <c r="BB73" s="280"/>
    </row>
    <row r="74" spans="1:54" x14ac:dyDescent="0.3">
      <c r="B74" s="3"/>
      <c r="C74" s="3"/>
      <c r="D74" s="3"/>
      <c r="E74" s="3"/>
      <c r="F74" s="3"/>
      <c r="G74" s="3"/>
      <c r="H74" s="3"/>
      <c r="I74" s="3"/>
      <c r="J74" s="3"/>
      <c r="K74" s="3"/>
      <c r="L74" s="3"/>
      <c r="O74" s="277"/>
      <c r="P74" s="431" t="s">
        <v>1</v>
      </c>
      <c r="Q74" s="534" t="str">
        <f>IF(ISBLANK('Title Sheet'!C8), "", 'Title Sheet'!C8)</f>
        <v/>
      </c>
      <c r="R74" s="279"/>
      <c r="S74" s="272"/>
      <c r="T74" s="272"/>
      <c r="U74" s="280"/>
      <c r="V74" s="273"/>
      <c r="W74" s="277"/>
      <c r="X74" s="277"/>
      <c r="Y74" s="277"/>
      <c r="Z74" s="277"/>
      <c r="AA74" s="277"/>
      <c r="AB74" s="277"/>
      <c r="AC74" s="334" t="s">
        <v>43</v>
      </c>
      <c r="AD74" s="531" t="str">
        <f>IF(AND(ISNUMBER(AD73)*ISNUMBER(Y77)),AD73*Y77,"")</f>
        <v/>
      </c>
      <c r="AE74" s="280" t="s">
        <v>405</v>
      </c>
      <c r="AF74" s="280"/>
      <c r="AG74" s="280"/>
      <c r="AJ74" s="277"/>
      <c r="AK74" s="431" t="s">
        <v>1</v>
      </c>
      <c r="AL74" s="534" t="str">
        <f>IF(ISBLANK('Title Sheet'!$C$8), "", 'Title Sheet'!$C$8)</f>
        <v/>
      </c>
      <c r="AM74" s="279"/>
      <c r="AN74" s="272"/>
      <c r="AO74" s="272"/>
      <c r="AP74" s="280"/>
      <c r="AQ74" s="273"/>
      <c r="AR74" s="277"/>
      <c r="AS74" s="277"/>
      <c r="AT74" s="277"/>
      <c r="AU74" s="277"/>
      <c r="AV74" s="277"/>
      <c r="AW74" s="277"/>
      <c r="AX74" s="334" t="s">
        <v>43</v>
      </c>
      <c r="AY74" s="531" t="str">
        <f>IF(AND(ISNUMBER(AY73)*ISNUMBER(AT77)),AY73*AT77,"")</f>
        <v/>
      </c>
      <c r="AZ74" s="280" t="s">
        <v>405</v>
      </c>
      <c r="BA74" s="280"/>
      <c r="BB74" s="280"/>
    </row>
    <row r="75" spans="1:54" x14ac:dyDescent="0.3">
      <c r="B75" s="3"/>
      <c r="C75" s="3"/>
      <c r="D75" s="3"/>
      <c r="E75" s="3"/>
      <c r="F75" s="3"/>
      <c r="G75" s="3"/>
      <c r="H75" s="3"/>
      <c r="I75" s="3"/>
      <c r="J75" s="3"/>
      <c r="K75" s="3"/>
      <c r="L75" s="3"/>
      <c r="M75" s="2"/>
      <c r="N75" s="2"/>
      <c r="O75" s="277"/>
      <c r="P75" s="431" t="s">
        <v>2</v>
      </c>
      <c r="Q75" s="535" t="str">
        <f>IF(ISBLANK('Title Sheet'!C16), "", 'Title Sheet'!C16)</f>
        <v/>
      </c>
      <c r="R75" s="279"/>
      <c r="S75" s="271"/>
      <c r="T75" s="271"/>
      <c r="U75" s="280"/>
      <c r="V75" s="271"/>
      <c r="W75" s="273"/>
      <c r="X75" s="277"/>
      <c r="Y75" s="429" t="s">
        <v>96</v>
      </c>
      <c r="Z75" s="277"/>
      <c r="AA75" s="277"/>
      <c r="AB75" s="277"/>
      <c r="AC75" s="334" t="s">
        <v>467</v>
      </c>
      <c r="AD75" s="531" t="str">
        <f>IF(ISNUMBER(AD74), IF(AD74&lt;=225, 250, IF(AD74&lt;=475, 500, 1000)), "")</f>
        <v/>
      </c>
      <c r="AE75" s="280" t="s">
        <v>405</v>
      </c>
      <c r="AF75" s="280"/>
      <c r="AG75" s="280"/>
      <c r="AH75" s="2"/>
      <c r="AI75" s="2"/>
      <c r="AJ75" s="277"/>
      <c r="AK75" s="431" t="s">
        <v>2</v>
      </c>
      <c r="AL75" s="535" t="str">
        <f>IF(ISBLANK('Title Sheet'!$C$16), "", 'Title Sheet'!$C$16)</f>
        <v/>
      </c>
      <c r="AM75" s="279"/>
      <c r="AN75" s="271"/>
      <c r="AO75" s="271"/>
      <c r="AP75" s="280"/>
      <c r="AQ75" s="271"/>
      <c r="AR75" s="273"/>
      <c r="AS75" s="277"/>
      <c r="AT75" s="429" t="s">
        <v>96</v>
      </c>
      <c r="AU75" s="277"/>
      <c r="AV75" s="277"/>
      <c r="AW75" s="277"/>
      <c r="AX75" s="334" t="s">
        <v>467</v>
      </c>
      <c r="AY75" s="531" t="str">
        <f>IF(ISNUMBER(AY74), IF(AY74&lt;=225, 250, IF(AY74&lt;=475, 500, 1000)), "")</f>
        <v/>
      </c>
      <c r="AZ75" s="280" t="s">
        <v>405</v>
      </c>
      <c r="BA75" s="280"/>
      <c r="BB75" s="280"/>
    </row>
    <row r="76" spans="1:54" x14ac:dyDescent="0.3">
      <c r="B76" s="3"/>
      <c r="C76" s="3"/>
      <c r="D76" s="3"/>
      <c r="E76" s="3"/>
      <c r="F76" s="3"/>
      <c r="G76" s="3"/>
      <c r="H76" s="3"/>
      <c r="I76" s="3"/>
      <c r="J76" s="3"/>
      <c r="K76" s="3"/>
      <c r="L76" s="3"/>
      <c r="O76" s="277"/>
      <c r="P76" s="316" t="s">
        <v>293</v>
      </c>
      <c r="Q76" s="201" t="s">
        <v>54</v>
      </c>
      <c r="R76" s="271"/>
      <c r="S76" s="271"/>
      <c r="T76" s="271"/>
      <c r="U76" s="280"/>
      <c r="V76" s="271"/>
      <c r="W76" s="277"/>
      <c r="X76" s="292" t="s">
        <v>44</v>
      </c>
      <c r="Y76" s="208"/>
      <c r="Z76" s="279" t="s">
        <v>400</v>
      </c>
      <c r="AA76" s="277"/>
      <c r="AB76" s="277"/>
      <c r="AC76" s="293" t="s">
        <v>288</v>
      </c>
      <c r="AD76" s="214"/>
      <c r="AE76" s="280" t="s">
        <v>406</v>
      </c>
      <c r="AF76" s="280"/>
      <c r="AG76" s="280"/>
      <c r="AH76" s="2"/>
      <c r="AI76" s="2"/>
      <c r="AJ76" s="277"/>
      <c r="AK76" s="316" t="s">
        <v>293</v>
      </c>
      <c r="AL76" s="201"/>
      <c r="AM76" s="271"/>
      <c r="AN76" s="271"/>
      <c r="AO76" s="271"/>
      <c r="AP76" s="280"/>
      <c r="AQ76" s="271"/>
      <c r="AR76" s="277"/>
      <c r="AS76" s="292" t="s">
        <v>44</v>
      </c>
      <c r="AT76" s="208"/>
      <c r="AU76" s="279" t="s">
        <v>400</v>
      </c>
      <c r="AV76" s="277"/>
      <c r="AW76" s="277"/>
      <c r="AX76" s="293" t="s">
        <v>288</v>
      </c>
      <c r="AY76" s="214"/>
      <c r="AZ76" s="280" t="s">
        <v>406</v>
      </c>
      <c r="BA76" s="280"/>
      <c r="BB76" s="280"/>
    </row>
    <row r="77" spans="1:54" x14ac:dyDescent="0.3">
      <c r="B77" s="3"/>
      <c r="C77" s="3"/>
      <c r="D77" s="3"/>
      <c r="E77" s="3"/>
      <c r="F77" s="3"/>
      <c r="G77" s="3"/>
      <c r="H77" s="3"/>
      <c r="I77" s="3"/>
      <c r="J77" s="3"/>
      <c r="K77" s="3"/>
      <c r="L77" s="3"/>
      <c r="O77" s="277"/>
      <c r="P77" s="277"/>
      <c r="Q77" s="277"/>
      <c r="R77" s="335"/>
      <c r="S77" s="271"/>
      <c r="T77" s="271"/>
      <c r="U77" s="280"/>
      <c r="V77" s="271"/>
      <c r="W77" s="336"/>
      <c r="X77" s="285" t="s">
        <v>445</v>
      </c>
      <c r="Y77" s="532" t="str">
        <f>IF(ISNUMBER(Y76), IF(Y76&lt;=1, 20, IF(Y76&lt;5, 40, 80)), "")</f>
        <v/>
      </c>
      <c r="Z77" s="279" t="s">
        <v>401</v>
      </c>
      <c r="AA77" s="277"/>
      <c r="AB77" s="277"/>
      <c r="AC77" s="280"/>
      <c r="AD77" s="280"/>
      <c r="AE77" s="280"/>
      <c r="AF77" s="280"/>
      <c r="AG77" s="280"/>
      <c r="AH77" s="2"/>
      <c r="AI77" s="2"/>
      <c r="AJ77" s="277"/>
      <c r="AK77" s="277"/>
      <c r="AL77" s="277"/>
      <c r="AM77" s="335"/>
      <c r="AN77" s="271"/>
      <c r="AO77" s="271"/>
      <c r="AP77" s="280"/>
      <c r="AQ77" s="271"/>
      <c r="AR77" s="336"/>
      <c r="AS77" s="285" t="s">
        <v>445</v>
      </c>
      <c r="AT77" s="532" t="str">
        <f>IF(ISNUMBER(AT76), IF(AT76&lt;=1, 20, IF(AT76&lt;5, 40, 80)), "")</f>
        <v/>
      </c>
      <c r="AU77" s="279" t="s">
        <v>401</v>
      </c>
      <c r="AV77" s="277"/>
      <c r="AW77" s="277"/>
      <c r="AX77" s="280"/>
      <c r="AY77" s="280"/>
      <c r="AZ77" s="280"/>
      <c r="BA77" s="280"/>
      <c r="BB77" s="280"/>
    </row>
    <row r="78" spans="1:54" x14ac:dyDescent="0.3">
      <c r="B78" s="3"/>
      <c r="C78" s="3"/>
      <c r="D78" s="3"/>
      <c r="E78" s="3"/>
      <c r="F78" s="3"/>
      <c r="G78" s="3"/>
      <c r="H78" s="3"/>
      <c r="I78" s="3"/>
      <c r="J78" s="3"/>
      <c r="K78" s="3"/>
      <c r="L78" s="3"/>
      <c r="O78" s="277"/>
      <c r="P78" s="277"/>
      <c r="Q78" s="313" t="s">
        <v>6</v>
      </c>
      <c r="R78" s="313" t="s">
        <v>7</v>
      </c>
      <c r="S78" s="271"/>
      <c r="T78" s="271"/>
      <c r="U78" s="280"/>
      <c r="V78" s="271"/>
      <c r="W78" s="277"/>
      <c r="X78" s="272" t="s">
        <v>18</v>
      </c>
      <c r="Y78" s="209"/>
      <c r="Z78" s="279" t="s">
        <v>402</v>
      </c>
      <c r="AA78" s="277"/>
      <c r="AB78" s="277"/>
      <c r="AC78" s="280"/>
      <c r="AD78" s="429" t="s">
        <v>47</v>
      </c>
      <c r="AE78" s="280"/>
      <c r="AF78" s="280"/>
      <c r="AG78" s="280"/>
      <c r="AH78" s="2"/>
      <c r="AI78" s="2"/>
      <c r="AJ78" s="277"/>
      <c r="AK78" s="277"/>
      <c r="AL78" s="313" t="s">
        <v>6</v>
      </c>
      <c r="AM78" s="313" t="s">
        <v>7</v>
      </c>
      <c r="AN78" s="271"/>
      <c r="AO78" s="271"/>
      <c r="AP78" s="280"/>
      <c r="AQ78" s="271"/>
      <c r="AR78" s="277"/>
      <c r="AS78" s="272" t="s">
        <v>18</v>
      </c>
      <c r="AT78" s="209"/>
      <c r="AU78" s="279" t="s">
        <v>402</v>
      </c>
      <c r="AV78" s="277"/>
      <c r="AW78" s="277"/>
      <c r="AX78" s="280"/>
      <c r="AY78" s="429" t="s">
        <v>80</v>
      </c>
      <c r="AZ78" s="280"/>
      <c r="BA78" s="280"/>
      <c r="BB78" s="280"/>
    </row>
    <row r="79" spans="1:54" x14ac:dyDescent="0.3">
      <c r="B79" s="3"/>
      <c r="C79" s="3"/>
      <c r="D79" s="3"/>
      <c r="E79" s="3"/>
      <c r="F79" s="3"/>
      <c r="G79" s="3"/>
      <c r="H79" s="3"/>
      <c r="I79" s="3"/>
      <c r="J79" s="3"/>
      <c r="K79" s="3"/>
      <c r="L79" s="3"/>
      <c r="O79" s="277"/>
      <c r="P79" s="284" t="s">
        <v>23</v>
      </c>
      <c r="Q79" s="210"/>
      <c r="R79" s="211"/>
      <c r="S79" s="271"/>
      <c r="T79" s="271"/>
      <c r="U79" s="280"/>
      <c r="V79" s="271"/>
      <c r="W79" s="336"/>
      <c r="X79" s="285" t="s">
        <v>446</v>
      </c>
      <c r="Y79" s="533" t="str">
        <f>IF(AND(ISNUMBER(Y77), ISNUMBER(Y78)), Y77/Y78, IF(ISNUMBER(Y77), Y77, ""))</f>
        <v/>
      </c>
      <c r="Z79" s="279" t="s">
        <v>403</v>
      </c>
      <c r="AA79" s="277"/>
      <c r="AB79" s="277"/>
      <c r="AC79" s="339" t="s">
        <v>20</v>
      </c>
      <c r="AD79" s="207"/>
      <c r="AE79" s="526" t="s">
        <v>478</v>
      </c>
      <c r="AF79" s="280"/>
      <c r="AG79" s="280"/>
      <c r="AH79" s="2"/>
      <c r="AI79" s="2"/>
      <c r="AJ79" s="277"/>
      <c r="AK79" s="284" t="s">
        <v>23</v>
      </c>
      <c r="AL79" s="210"/>
      <c r="AM79" s="211"/>
      <c r="AN79" s="271"/>
      <c r="AO79" s="271"/>
      <c r="AP79" s="280"/>
      <c r="AQ79" s="271"/>
      <c r="AR79" s="336"/>
      <c r="AS79" s="285" t="s">
        <v>446</v>
      </c>
      <c r="AT79" s="533" t="str">
        <f>IF(AND(ISNUMBER(AT77), ISNUMBER(AT78)), AT77/AT78, IF(ISNUMBER(AT77), AT77, ""))</f>
        <v/>
      </c>
      <c r="AU79" s="279" t="s">
        <v>403</v>
      </c>
      <c r="AV79" s="277"/>
      <c r="AW79" s="277"/>
      <c r="AX79" s="339" t="s">
        <v>20</v>
      </c>
      <c r="AY79" s="207"/>
      <c r="AZ79" s="526" t="s">
        <v>478</v>
      </c>
      <c r="BA79" s="280"/>
      <c r="BB79" s="280"/>
    </row>
    <row r="80" spans="1:54" x14ac:dyDescent="0.3">
      <c r="B80" s="3"/>
      <c r="C80" s="3"/>
      <c r="D80" s="3"/>
      <c r="E80" s="3"/>
      <c r="F80" s="3"/>
      <c r="G80" s="3"/>
      <c r="H80" s="3"/>
      <c r="I80" s="3"/>
      <c r="J80" s="3"/>
      <c r="K80" s="3"/>
      <c r="L80" s="3"/>
      <c r="O80" s="277"/>
      <c r="P80" s="284" t="s">
        <v>26</v>
      </c>
      <c r="Q80" s="212"/>
      <c r="R80" s="213"/>
      <c r="S80" s="300"/>
      <c r="T80" s="300"/>
      <c r="U80" s="280"/>
      <c r="V80" s="271"/>
      <c r="W80" s="271"/>
      <c r="X80" s="292"/>
      <c r="Y80" s="300"/>
      <c r="Z80" s="271"/>
      <c r="AA80" s="271"/>
      <c r="AB80" s="277"/>
      <c r="AC80" s="272" t="s">
        <v>22</v>
      </c>
      <c r="AD80" s="203"/>
      <c r="AE80" s="340" t="s">
        <v>407</v>
      </c>
      <c r="AF80" s="280"/>
      <c r="AG80" s="280"/>
      <c r="AH80" s="2"/>
      <c r="AI80" s="2"/>
      <c r="AJ80" s="277"/>
      <c r="AK80" s="284" t="s">
        <v>26</v>
      </c>
      <c r="AL80" s="212"/>
      <c r="AM80" s="213"/>
      <c r="AN80" s="300"/>
      <c r="AO80" s="300"/>
      <c r="AP80" s="280"/>
      <c r="AQ80" s="271"/>
      <c r="AR80" s="271"/>
      <c r="AS80" s="292"/>
      <c r="AT80" s="300"/>
      <c r="AU80" s="271"/>
      <c r="AV80" s="271"/>
      <c r="AW80" s="277"/>
      <c r="AX80" s="272" t="s">
        <v>22</v>
      </c>
      <c r="AY80" s="203"/>
      <c r="AZ80" s="340" t="s">
        <v>407</v>
      </c>
      <c r="BA80" s="280"/>
      <c r="BB80" s="280"/>
    </row>
    <row r="81" spans="1:54" x14ac:dyDescent="0.3">
      <c r="B81" s="3"/>
      <c r="C81" s="3"/>
      <c r="D81" s="3"/>
      <c r="E81" s="3"/>
      <c r="F81" s="3"/>
      <c r="G81" s="3"/>
      <c r="H81" s="3"/>
      <c r="I81" s="3"/>
      <c r="J81" s="3"/>
      <c r="K81" s="3"/>
      <c r="L81" s="3"/>
      <c r="O81" s="277"/>
      <c r="P81" s="271"/>
      <c r="Q81" s="285" t="s">
        <v>453</v>
      </c>
      <c r="R81" s="341" t="str">
        <f>IF(ISNUMBER(Y76),IF(Y76&lt;=1,"23-25", IF(Y76&lt;5, "47-49", "70-74")), "")</f>
        <v/>
      </c>
      <c r="S81" s="342" t="s">
        <v>408</v>
      </c>
      <c r="T81" s="342"/>
      <c r="U81" s="343"/>
      <c r="V81" s="271"/>
      <c r="W81" s="271"/>
      <c r="X81" s="271"/>
      <c r="Y81" s="271"/>
      <c r="Z81" s="271"/>
      <c r="AA81" s="271"/>
      <c r="AB81" s="271"/>
      <c r="AC81" s="339" t="s">
        <v>24</v>
      </c>
      <c r="AD81" s="202"/>
      <c r="AE81" s="526" t="s">
        <v>478</v>
      </c>
      <c r="AF81" s="280"/>
      <c r="AG81" s="280"/>
      <c r="AH81" s="2"/>
      <c r="AI81" s="2"/>
      <c r="AJ81" s="277"/>
      <c r="AK81" s="271"/>
      <c r="AL81" s="285" t="s">
        <v>453</v>
      </c>
      <c r="AM81" s="341" t="str">
        <f>IF(ISNUMBER(AT76),IF(AT76&lt;=1,"23-25", IF(AT76&lt;5, "47-49", "70-74")), "")</f>
        <v/>
      </c>
      <c r="AN81" s="342" t="s">
        <v>408</v>
      </c>
      <c r="AO81" s="342"/>
      <c r="AP81" s="343"/>
      <c r="AQ81" s="271"/>
      <c r="AR81" s="271"/>
      <c r="AS81" s="271"/>
      <c r="AT81" s="271"/>
      <c r="AU81" s="271"/>
      <c r="AV81" s="271"/>
      <c r="AW81" s="271"/>
      <c r="AX81" s="339" t="s">
        <v>24</v>
      </c>
      <c r="AY81" s="202"/>
      <c r="AZ81" s="526" t="s">
        <v>478</v>
      </c>
      <c r="BA81" s="280"/>
      <c r="BB81" s="280"/>
    </row>
    <row r="82" spans="1:54" x14ac:dyDescent="0.3">
      <c r="A82" s="74"/>
      <c r="B82" s="3"/>
      <c r="C82" s="3"/>
      <c r="D82" s="3"/>
      <c r="E82" s="3"/>
      <c r="F82" s="3"/>
      <c r="G82" s="3"/>
      <c r="H82" s="3"/>
      <c r="I82" s="3"/>
      <c r="J82" s="3"/>
      <c r="K82" s="3"/>
      <c r="L82" s="3"/>
      <c r="O82" s="277"/>
      <c r="P82" s="271"/>
      <c r="Q82" s="292"/>
      <c r="R82" s="305"/>
      <c r="S82" s="344"/>
      <c r="T82" s="344"/>
      <c r="U82" s="280"/>
      <c r="V82" s="271"/>
      <c r="W82" s="280"/>
      <c r="X82" s="271"/>
      <c r="Y82" s="271"/>
      <c r="Z82" s="271"/>
      <c r="AA82" s="271"/>
      <c r="AB82" s="271"/>
      <c r="AC82" s="272" t="s">
        <v>27</v>
      </c>
      <c r="AD82" s="203"/>
      <c r="AE82" s="340" t="s">
        <v>407</v>
      </c>
      <c r="AF82" s="280"/>
      <c r="AG82" s="280"/>
      <c r="AH82" s="2"/>
      <c r="AI82" s="2"/>
      <c r="AJ82" s="277"/>
      <c r="AK82" s="271"/>
      <c r="AL82" s="292"/>
      <c r="AM82" s="305"/>
      <c r="AN82" s="344"/>
      <c r="AO82" s="344"/>
      <c r="AP82" s="280"/>
      <c r="AQ82" s="271"/>
      <c r="AR82" s="280"/>
      <c r="AS82" s="271"/>
      <c r="AT82" s="271"/>
      <c r="AU82" s="271"/>
      <c r="AV82" s="271"/>
      <c r="AW82" s="271"/>
      <c r="AX82" s="272" t="s">
        <v>27</v>
      </c>
      <c r="AY82" s="203"/>
      <c r="AZ82" s="340" t="s">
        <v>407</v>
      </c>
      <c r="BA82" s="280"/>
      <c r="BB82" s="280"/>
    </row>
    <row r="83" spans="1:54" s="74" customFormat="1" x14ac:dyDescent="0.3">
      <c r="A83"/>
      <c r="B83" s="459"/>
      <c r="C83" s="459"/>
      <c r="D83" s="459"/>
      <c r="E83" s="459"/>
      <c r="F83" s="459"/>
      <c r="G83" s="459"/>
      <c r="H83" s="459"/>
      <c r="I83" s="459"/>
      <c r="J83" s="459"/>
      <c r="K83" s="459"/>
      <c r="L83" s="459"/>
      <c r="O83" s="277"/>
      <c r="P83" s="271"/>
      <c r="Q83" s="271"/>
      <c r="R83" s="278" t="s">
        <v>49</v>
      </c>
      <c r="S83" s="278"/>
      <c r="T83" s="299"/>
      <c r="U83" s="300"/>
      <c r="V83" s="280"/>
      <c r="W83" s="271"/>
      <c r="X83" s="271"/>
      <c r="Y83" s="271"/>
      <c r="Z83" s="271"/>
      <c r="AA83" s="271"/>
      <c r="AB83" s="271"/>
      <c r="AC83" s="271"/>
      <c r="AD83" s="271"/>
      <c r="AE83" s="271"/>
      <c r="AF83" s="271"/>
      <c r="AG83" s="280"/>
      <c r="AH83" s="75"/>
      <c r="AI83" s="75"/>
      <c r="AJ83" s="277"/>
      <c r="AK83" s="271"/>
      <c r="AL83" s="271"/>
      <c r="AM83" s="278" t="s">
        <v>444</v>
      </c>
      <c r="AN83" s="299"/>
      <c r="AO83" s="299"/>
      <c r="AP83" s="300"/>
      <c r="AQ83" s="280"/>
      <c r="AR83" s="271"/>
      <c r="AS83" s="271"/>
      <c r="AT83" s="271"/>
      <c r="AU83" s="271"/>
      <c r="AV83" s="271"/>
      <c r="AW83" s="271"/>
      <c r="AX83" s="271"/>
      <c r="AY83" s="271"/>
      <c r="AZ83" s="271"/>
      <c r="BA83" s="271"/>
      <c r="BB83" s="280"/>
    </row>
    <row r="84" spans="1:54" x14ac:dyDescent="0.3">
      <c r="B84" s="3"/>
      <c r="C84" s="3"/>
      <c r="D84" s="3"/>
      <c r="E84" s="3"/>
      <c r="F84" s="3"/>
      <c r="G84" s="3"/>
      <c r="H84" s="3"/>
      <c r="I84" s="3"/>
      <c r="J84" s="3"/>
      <c r="K84" s="3"/>
      <c r="L84" s="3"/>
      <c r="O84" s="277"/>
      <c r="P84" s="277"/>
      <c r="Q84" s="284" t="s">
        <v>28</v>
      </c>
      <c r="R84" s="412" t="s">
        <v>29</v>
      </c>
      <c r="S84" s="301" t="s">
        <v>30</v>
      </c>
      <c r="T84" s="301" t="s">
        <v>31</v>
      </c>
      <c r="U84" s="301" t="s">
        <v>32</v>
      </c>
      <c r="V84" s="301" t="s">
        <v>33</v>
      </c>
      <c r="W84" s="301" t="s">
        <v>34</v>
      </c>
      <c r="X84" s="301" t="s">
        <v>35</v>
      </c>
      <c r="Y84" s="301" t="s">
        <v>36</v>
      </c>
      <c r="Z84" s="301" t="s">
        <v>88</v>
      </c>
      <c r="AA84" s="345" t="s">
        <v>457</v>
      </c>
      <c r="AB84" s="301" t="s">
        <v>37</v>
      </c>
      <c r="AC84" s="301" t="s">
        <v>38</v>
      </c>
      <c r="AD84" s="301" t="s">
        <v>39</v>
      </c>
      <c r="AE84" s="280"/>
      <c r="AF84" s="346" t="s">
        <v>89</v>
      </c>
      <c r="AG84" s="336"/>
      <c r="AH84" s="2"/>
      <c r="AI84" s="2"/>
      <c r="AJ84" s="277"/>
      <c r="AK84" s="277"/>
      <c r="AL84" s="284" t="s">
        <v>28</v>
      </c>
      <c r="AM84" s="301" t="s">
        <v>29</v>
      </c>
      <c r="AN84" s="301" t="s">
        <v>30</v>
      </c>
      <c r="AO84" s="301" t="s">
        <v>31</v>
      </c>
      <c r="AP84" s="301" t="s">
        <v>32</v>
      </c>
      <c r="AQ84" s="301" t="s">
        <v>33</v>
      </c>
      <c r="AR84" s="301" t="s">
        <v>34</v>
      </c>
      <c r="AS84" s="301" t="s">
        <v>35</v>
      </c>
      <c r="AT84" s="301" t="s">
        <v>36</v>
      </c>
      <c r="AU84" s="301" t="s">
        <v>88</v>
      </c>
      <c r="AV84" s="423" t="s">
        <v>457</v>
      </c>
      <c r="AW84" s="301" t="s">
        <v>37</v>
      </c>
      <c r="AX84" s="301" t="s">
        <v>38</v>
      </c>
      <c r="AY84" s="301" t="s">
        <v>39</v>
      </c>
      <c r="AZ84" s="280"/>
      <c r="BA84" s="429" t="s">
        <v>454</v>
      </c>
      <c r="BB84" s="336"/>
    </row>
    <row r="85" spans="1:54" x14ac:dyDescent="0.3">
      <c r="B85" s="3"/>
      <c r="C85" s="3"/>
      <c r="D85" s="3"/>
      <c r="E85" s="3"/>
      <c r="F85" s="3"/>
      <c r="G85" s="3"/>
      <c r="H85" s="3"/>
      <c r="I85" s="3"/>
      <c r="J85" s="3"/>
      <c r="K85" s="3"/>
      <c r="L85" s="3"/>
      <c r="O85" s="277"/>
      <c r="P85" s="277"/>
      <c r="Q85" s="285" t="s">
        <v>95</v>
      </c>
      <c r="R85" s="4" t="str">
        <f>IF(ISNUMBER(Y79), Y79, "-")</f>
        <v>-</v>
      </c>
      <c r="S85" s="4" t="str">
        <f>IF(ISNUMBER(Y79), Y79, "-")</f>
        <v>-</v>
      </c>
      <c r="T85" s="4" t="str">
        <f>IF(ISNUMBER(Y79), Y79, "-")</f>
        <v>-</v>
      </c>
      <c r="U85" s="4" t="str">
        <f>IF(ISNUMBER(Y79), Y79, "-")</f>
        <v>-</v>
      </c>
      <c r="V85" s="4" t="str">
        <f>IF(ISNUMBER(Y79), Y79, "-")</f>
        <v>-</v>
      </c>
      <c r="W85" s="4" t="str">
        <f>IF(ISNUMBER(Y79), Y79, "-")</f>
        <v>-</v>
      </c>
      <c r="X85" s="4" t="str">
        <f>IF(ISNUMBER(Y79), Y79, "-")</f>
        <v>-</v>
      </c>
      <c r="Y85" s="4" t="str">
        <f>IF(ISNUMBER(Y79), Y79, "-")</f>
        <v>-</v>
      </c>
      <c r="Z85" s="4" t="str">
        <f>IF(ISNUMBER(Y79), Y79, "-")</f>
        <v>-</v>
      </c>
      <c r="AA85" s="4" t="str">
        <f>IF(ISNUMBER(Y79), Y79, "-")</f>
        <v>-</v>
      </c>
      <c r="AB85" s="55" t="s">
        <v>90</v>
      </c>
      <c r="AC85" s="55" t="s">
        <v>90</v>
      </c>
      <c r="AD85" s="55" t="s">
        <v>90</v>
      </c>
      <c r="AE85" s="280"/>
      <c r="AF85" s="536" t="str">
        <f>IF(SUM(R85:AD85)&gt;0, SUM(R85:AD85), "")</f>
        <v/>
      </c>
      <c r="AG85" s="279" t="s">
        <v>403</v>
      </c>
      <c r="AH85" s="2"/>
      <c r="AI85" s="2"/>
      <c r="AJ85" s="277"/>
      <c r="AK85" s="277"/>
      <c r="AL85" s="285" t="s">
        <v>95</v>
      </c>
      <c r="AM85" s="4" t="str">
        <f>IF(ISNUMBER(AT79), AT79, "-")</f>
        <v>-</v>
      </c>
      <c r="AN85" s="4" t="str">
        <f>IF(ISNUMBER(AT79), AT79, "-")</f>
        <v>-</v>
      </c>
      <c r="AO85" s="4" t="str">
        <f>IF(ISNUMBER(AT79), AT79, "-")</f>
        <v>-</v>
      </c>
      <c r="AP85" s="4" t="str">
        <f>IF(ISNUMBER(AT79), AT79, "-")</f>
        <v>-</v>
      </c>
      <c r="AQ85" s="4" t="str">
        <f>IF(ISNUMBER(AT79), AT79, "-")</f>
        <v>-</v>
      </c>
      <c r="AR85" s="4" t="str">
        <f>IF(ISNUMBER(AT79), AT79, "-")</f>
        <v>-</v>
      </c>
      <c r="AS85" s="4" t="str">
        <f>IF(ISNUMBER(AT79), AT79, "-")</f>
        <v>-</v>
      </c>
      <c r="AT85" s="4" t="str">
        <f>IF(ISNUMBER(AT79), AT79, "-")</f>
        <v>-</v>
      </c>
      <c r="AU85" s="4" t="str">
        <f>IF(ISNUMBER(AT79), AT79, "-")</f>
        <v>-</v>
      </c>
      <c r="AV85" s="4" t="str">
        <f>IF(ISNUMBER(AT79), AT79, "-")</f>
        <v>-</v>
      </c>
      <c r="AW85" s="55" t="s">
        <v>90</v>
      </c>
      <c r="AX85" s="55" t="s">
        <v>90</v>
      </c>
      <c r="AY85" s="55" t="s">
        <v>90</v>
      </c>
      <c r="AZ85" s="280"/>
      <c r="BA85" s="536" t="str">
        <f>IF(SUM(AM85:AY85)&gt;0, SUM(AM85:AY85), "")</f>
        <v/>
      </c>
      <c r="BB85" s="279" t="s">
        <v>403</v>
      </c>
    </row>
    <row r="86" spans="1:54" x14ac:dyDescent="0.3">
      <c r="B86" s="3"/>
      <c r="C86" s="3"/>
      <c r="D86" s="3"/>
      <c r="E86" s="3"/>
      <c r="F86" s="3"/>
      <c r="G86" s="3"/>
      <c r="H86" s="3"/>
      <c r="I86" s="3"/>
      <c r="J86" s="3"/>
      <c r="K86" s="3"/>
      <c r="L86" s="3"/>
      <c r="O86" s="277"/>
      <c r="P86" s="277"/>
      <c r="Q86" s="292" t="s">
        <v>92</v>
      </c>
      <c r="R86" s="56" t="str">
        <f>IF(ISNUMBER(R87), AD74-(Y79-Y77)-R87, IF(ISNUMBER(R88),AD74-(Y79-Y77)-R88, IF(AND(ISNUMBER(Y77), ISNUMBER(R93),R93=0), AD74-(Y79-Y77),"-")))</f>
        <v>-</v>
      </c>
      <c r="S86" s="56" t="str">
        <f>IF(ISNUMBER(S87), AD74-(Y79-Y77)-S87, IF(ISNUMBER(S88),AD74-(Y79-Y77)-S88, IF(AND(ISNUMBER(Y77), ISNUMBER(S93),S93=0), AD74-(Y79-Y77),"-")))</f>
        <v>-</v>
      </c>
      <c r="T86" s="56" t="str">
        <f>IF(ISNUMBER(T87), AD74-(Y79-Y77)-T87, IF(ISNUMBER(T88),AD74-(Y79-Y77)-T88, IF(AND(ISNUMBER(Y77), ISNUMBER(T93),T93=0), AD74-(Y79-Y77),"-")))</f>
        <v>-</v>
      </c>
      <c r="U86" s="56" t="str">
        <f>IF(ISNUMBER(U87), AD74-(Y79-Y77)-U87, IF(ISNUMBER(U88),AD74-(Y79-Y77)-U88, IF(AND(ISNUMBER(Y77), ISNUMBER(U93),U93=0), AD74-(Y79-Y77),"-")))</f>
        <v>-</v>
      </c>
      <c r="V86" s="56" t="str">
        <f>IF(ISNUMBER(V87), AD74-(Y79-Y77)-V87, IF(ISNUMBER(V88),AD74-(Y79-Y77)-V88, IF(AND(ISNUMBER(Y77), ISNUMBER(V93),V93=0), AD74-(Y79-Y77),"-")))</f>
        <v>-</v>
      </c>
      <c r="W86" s="56" t="str">
        <f>IF(ISNUMBER(W87), AD74-(Y79-Y77)-W87, IF(ISNUMBER(W88),AD74-(Y79-Y77)-W88, IF(AND(ISNUMBER(Y77), ISNUMBER(W93),W93=0), AD74-(Y79-Y77),"-")))</f>
        <v>-</v>
      </c>
      <c r="X86" s="56" t="str">
        <f>IF(ISNUMBER(X87), AD74-(Y79-Y77)-X87, IF(ISNUMBER(X88),AD74-(Y79-Y77)-X88, IF(AND(ISNUMBER(Y77), ISNUMBER(X93),X93=0), AD74-(Y79-Y77),"-")))</f>
        <v>-</v>
      </c>
      <c r="Y86" s="56" t="str">
        <f>IF(ISNUMBER(Y87), AD74-(Y79-Y77)-Y87, IF(ISNUMBER(Y88),AD74-(Y79-Y77)-Y88, IF(AND(ISNUMBER(Y77), ISNUMBER(Y93),Y93=0), AD74-(Y79-Y77),"-")))</f>
        <v>-</v>
      </c>
      <c r="Z86" s="56" t="str">
        <f>IF(ISNUMBER(Z87), AD74-(Y79-Y77)-Z87, IF(ISNUMBER(Z88),AD74-(Y79-Y77)-Z88, IF(AND(ISNUMBER(Y77), ISNUMBER(Z93),Z93=0), AD74-(Y79-Y77),"-")))</f>
        <v>-</v>
      </c>
      <c r="AA86" s="56" t="str">
        <f>IF(ISNUMBER(AA87), AD74-(Y79-Y77)-AA87, IF(ISNUMBER(AA88),AD74-(Y79-Y77)-AA88, IF(AND(ISNUMBER(Y77), ISNUMBER(AA93),AA93=0), AD74-(Y79-Y77),"-")))</f>
        <v>-</v>
      </c>
      <c r="AB86" s="56" t="str">
        <f>IF(ISNUMBER(AA86), AD74, "-")</f>
        <v>-</v>
      </c>
      <c r="AC86" s="56" t="str">
        <f>IF(ISNUMBER(AC87), AD74-AC87, "-")</f>
        <v>-</v>
      </c>
      <c r="AD86" s="56" t="str">
        <f>IF(ISNUMBER(AD88), AD74-AD88, "-")</f>
        <v>-</v>
      </c>
      <c r="AE86" s="280"/>
      <c r="AF86" s="536" t="str">
        <f>IF(SUM(R86:AD86)&gt;0, SUM(R86:AD86), "")</f>
        <v/>
      </c>
      <c r="AG86" s="342" t="s">
        <v>405</v>
      </c>
      <c r="AH86" s="2"/>
      <c r="AI86" s="2"/>
      <c r="AJ86" s="277"/>
      <c r="AK86" s="277"/>
      <c r="AL86" s="292" t="s">
        <v>92</v>
      </c>
      <c r="AM86" s="56" t="str">
        <f>IF(ISNUMBER(AM87), AY74-(AT79-AT77)-AM87, IF(ISNUMBER(AM88),AY74-(AT79-AT77)-AM88, IF(AND(ISNUMBER(AT77), ISNUMBER(AM93),AM93=0), AY74-(AT79-AT77),"-")))</f>
        <v>-</v>
      </c>
      <c r="AN86" s="56" t="str">
        <f>IF(ISNUMBER(AN87), AY74-(AT79-AT77)-AN87, IF(ISNUMBER(AN88),AY74-(AT79-AT77)-AN88, IF(AND(ISNUMBER(AT77), ISNUMBER(AN93),AN93=0), AY74-(AT79-AT77),"-")))</f>
        <v>-</v>
      </c>
      <c r="AO86" s="56" t="str">
        <f>IF(ISNUMBER(AO87), AY74-(AT79-AT77)-AO87, IF(ISNUMBER(AO88),AY74-(AT79-AT77)-AO88, IF(AND(ISNUMBER(AT77), ISNUMBER(AO93),AO93=0), AY74-(AT79-AT77),"-")))</f>
        <v>-</v>
      </c>
      <c r="AP86" s="56" t="str">
        <f>IF(ISNUMBER(AP87), AY74-(AT79-AT77)-AP87, IF(ISNUMBER(AP88),AY74-(AT79-AT77)-AP88, IF(AND(ISNUMBER(AT77), ISNUMBER(AP93),AP93=0), AY74-(AT79-AT77),"-")))</f>
        <v>-</v>
      </c>
      <c r="AQ86" s="56" t="str">
        <f>IF(ISNUMBER(AQ87), AY74-(AT79-AT77)-AQ87, IF(ISNUMBER(AQ88),AY74-(AT79-AT77)-AQ88, IF(AND(ISNUMBER(AT77), ISNUMBER(AQ93),AQ93=0), AY74-(AT79-AT77),"-")))</f>
        <v>-</v>
      </c>
      <c r="AR86" s="56" t="str">
        <f>IF(ISNUMBER(AR87), AY74-(AT79-AT77)-AR87, IF(ISNUMBER(AR88),AY74-(AT79-AT77)-AR88, IF(AND(ISNUMBER(AT77), ISNUMBER(AR93),AR93=0), AY74-(AT79-AT77),"-")))</f>
        <v>-</v>
      </c>
      <c r="AS86" s="56" t="str">
        <f>IF(ISNUMBER(AS87), AY74-(AT79-AT77)-AS87, IF(ISNUMBER(AS88),AY74-(AT79-AT77)-AS88, IF(AND(ISNUMBER(AT77), ISNUMBER(AS93),AS93=0), AY74-(AT79-AT77),"-")))</f>
        <v>-</v>
      </c>
      <c r="AT86" s="56" t="str">
        <f>IF(ISNUMBER(AT87), AY74-(AT79-AT77)-AT87, IF(ISNUMBER(AT88),AY74-(AT79-AT77)-AT88, IF(AND(ISNUMBER(AT77), ISNUMBER(AT93),AT93=0), AY74-(AT79-AT77),"-")))</f>
        <v>-</v>
      </c>
      <c r="AU86" s="56" t="str">
        <f>IF(ISNUMBER(AU87), AY74-(AT79-AT77)-AU87, IF(ISNUMBER(AU88),AY74-(AT79-AT77)-AU88, IF(AND(ISNUMBER(AT77), ISNUMBER(AU93),AU93=0), AY74-(AT79-AT77),"-")))</f>
        <v>-</v>
      </c>
      <c r="AV86" s="56" t="str">
        <f>IF(ISNUMBER(AV87), AY74-(AT79-AT77)-AV87, IF(ISNUMBER(AV88),AY74-(AT79-AT77)-AV88, IF(AND(ISNUMBER(AT77), ISNUMBER(AV93),AV93=0), AY74-(AT79-AT77),"-")))</f>
        <v>-</v>
      </c>
      <c r="AW86" s="56" t="str">
        <f>IF(ISNUMBER(AV86), AY74, "-")</f>
        <v>-</v>
      </c>
      <c r="AX86" s="56" t="str">
        <f>IF(ISNUMBER(AX87), AY74-AX87, "-")</f>
        <v>-</v>
      </c>
      <c r="AY86" s="56" t="str">
        <f>IF(ISNUMBER(AY88), AY74-AY88, "-")</f>
        <v>-</v>
      </c>
      <c r="AZ86" s="280"/>
      <c r="BA86" s="536" t="str">
        <f>IF(SUM(AM86:AY86)&gt;0, SUM(AM86:AY86), "")</f>
        <v/>
      </c>
      <c r="BB86" s="342" t="s">
        <v>405</v>
      </c>
    </row>
    <row r="87" spans="1:54" x14ac:dyDescent="0.3">
      <c r="B87" s="3"/>
      <c r="C87" s="3"/>
      <c r="D87" s="3"/>
      <c r="E87" s="3"/>
      <c r="F87" s="3"/>
      <c r="G87" s="3"/>
      <c r="H87" s="3"/>
      <c r="I87" s="3"/>
      <c r="J87" s="3"/>
      <c r="K87" s="3"/>
      <c r="L87" s="3"/>
      <c r="O87" s="277"/>
      <c r="P87" s="277"/>
      <c r="Q87" s="292" t="s">
        <v>93</v>
      </c>
      <c r="R87" s="56" t="str">
        <f>IF(AND(ISNUMBER(R93),ISNUMBER(Y77),R93&gt;0),R93/R89*Y77,"-")</f>
        <v>-</v>
      </c>
      <c r="S87" s="56" t="str">
        <f>IF(AND(ISNUMBER(S93),ISNUMBER(Y77),S93&gt;0),S93/S89*Y77,"-")</f>
        <v>-</v>
      </c>
      <c r="T87" s="56" t="str">
        <f>IF(AND(ISNUMBER(T93),ISNUMBER(Y77),T93&gt;0),T93/T89*Y77,"-")</f>
        <v>-</v>
      </c>
      <c r="U87" s="56" t="str">
        <f>IF(AND(ISNUMBER(U93),ISNUMBER(Y77),U93&gt;0),U93/U89*Y77,"-")</f>
        <v>-</v>
      </c>
      <c r="V87" s="56" t="str">
        <f>IF(AND(ISNUMBER(V93),ISNUMBER(Y77),V93&gt;0),V93/V89*Y77,"-")</f>
        <v>-</v>
      </c>
      <c r="W87" s="56" t="str">
        <f>IF(AND(ISNUMBER(W93),ISNUMBER(Y77),W93&gt;0),W93/W89*Y77,"-")</f>
        <v>-</v>
      </c>
      <c r="X87" s="56" t="str">
        <f>IF(AND(ISNUMBER(X93),ISNUMBER(Y77),X93&gt;0),X93/X89*Y77,"-")</f>
        <v>-</v>
      </c>
      <c r="Y87" s="56" t="str">
        <f>IF(AND(ISNUMBER(Y93),ISNUMBER(Y77),Y93&gt;0),Y93/Y89*Y77,"-")</f>
        <v>-</v>
      </c>
      <c r="Z87" s="56" t="str">
        <f>IF(AND(ISNUMBER(Z93),ISNUMBER(Y77),Z93&gt;0),Z93/Z89*Y77,"-")</f>
        <v>-</v>
      </c>
      <c r="AA87" s="56" t="str">
        <f>IF(AND(ISNUMBER(AA93),ISNUMBER(Y77),AA93&gt;0),AA93/AA89*Y77,"-")</f>
        <v>-</v>
      </c>
      <c r="AB87" s="56" t="s">
        <v>46</v>
      </c>
      <c r="AC87" s="56" t="str">
        <f>IF(MAX(R87:Z87)&gt;0, MAX(R87:Z87), "-")</f>
        <v>-</v>
      </c>
      <c r="AD87" s="56" t="s">
        <v>46</v>
      </c>
      <c r="AE87" s="280"/>
      <c r="AF87" s="536" t="str">
        <f>IF(SUM(R87:AD87)&gt;0, SUM(R87:AD87), "")</f>
        <v/>
      </c>
      <c r="AG87" s="342" t="s">
        <v>405</v>
      </c>
      <c r="AH87" s="2"/>
      <c r="AI87" s="2"/>
      <c r="AJ87" s="277"/>
      <c r="AK87" s="277"/>
      <c r="AL87" s="292" t="s">
        <v>93</v>
      </c>
      <c r="AM87" s="56" t="str">
        <f>IF(AND(ISNUMBER(AM93),ISNUMBER(AT77),AM93&gt;0),AM93/AM89*AT77,"-")</f>
        <v>-</v>
      </c>
      <c r="AN87" s="56" t="str">
        <f>IF(AND(ISNUMBER(AN93),ISNUMBER(AT77),AN93&gt;0),AN93/AN89*AT77,"-")</f>
        <v>-</v>
      </c>
      <c r="AO87" s="56" t="str">
        <f>IF(AND(ISNUMBER(AO93),ISNUMBER(AT77),AO93&gt;0),AO93/AO89*AT77,"-")</f>
        <v>-</v>
      </c>
      <c r="AP87" s="56" t="str">
        <f>IF(AND(ISNUMBER(AP93),ISNUMBER(AT77),AP93&gt;0),AP93/AP89*AT77,"-")</f>
        <v>-</v>
      </c>
      <c r="AQ87" s="56" t="str">
        <f>IF(AND(ISNUMBER(AQ93),ISNUMBER(AT77),AQ93&gt;0),AQ93/AQ89*AT77,"-")</f>
        <v>-</v>
      </c>
      <c r="AR87" s="56" t="str">
        <f>IF(AND(ISNUMBER(AR93),ISNUMBER(AT77),AR93&gt;0),AR93/AR89*AT77,"-")</f>
        <v>-</v>
      </c>
      <c r="AS87" s="56" t="str">
        <f>IF(AND(ISNUMBER(AS93),ISNUMBER(AT77),AS93&gt;0),AS93/AS89*AT77,"-")</f>
        <v>-</v>
      </c>
      <c r="AT87" s="56" t="str">
        <f>IF(AND(ISNUMBER(AT93),ISNUMBER(AT77),AT93&gt;0),AT93/AT89*AT77,"-")</f>
        <v>-</v>
      </c>
      <c r="AU87" s="56" t="str">
        <f>IF(AND(ISNUMBER(AU93),ISNUMBER(AT77),AU93&gt;0),AU93/AU89*AT77,"-")</f>
        <v>-</v>
      </c>
      <c r="AV87" s="56" t="str">
        <f>IF(AND(ISNUMBER(AV93),ISNUMBER(AT77),AV93&gt;0),AV93/AV89*AT77,"-")</f>
        <v>-</v>
      </c>
      <c r="AW87" s="56" t="s">
        <v>46</v>
      </c>
      <c r="AX87" s="56" t="str">
        <f>IF(MAX(AM87:AU87)&gt;0, MAX(AM87:AU87), "-")</f>
        <v>-</v>
      </c>
      <c r="AY87" s="56" t="s">
        <v>46</v>
      </c>
      <c r="AZ87" s="280"/>
      <c r="BA87" s="536" t="str">
        <f>IF(SUM(AM87:AY87)&gt;0, SUM(AM87:AY87), "")</f>
        <v/>
      </c>
      <c r="BB87" s="342" t="s">
        <v>405</v>
      </c>
    </row>
    <row r="88" spans="1:54" x14ac:dyDescent="0.3">
      <c r="B88" s="3"/>
      <c r="C88" s="3"/>
      <c r="D88" s="3"/>
      <c r="E88" s="3"/>
      <c r="F88" s="3"/>
      <c r="G88" s="3"/>
      <c r="H88" s="3"/>
      <c r="I88" s="3"/>
      <c r="J88" s="3"/>
      <c r="K88" s="3"/>
      <c r="L88" s="3"/>
      <c r="O88" s="277"/>
      <c r="P88" s="277"/>
      <c r="Q88" s="292" t="s">
        <v>94</v>
      </c>
      <c r="R88" s="44" t="str">
        <f>IF(AND(ISNUMBER(R93),ISNUMBER(Y77),R93&lt;0),-R93/R90*Y77,"-")</f>
        <v>-</v>
      </c>
      <c r="S88" s="44" t="str">
        <f>IF(AND(ISNUMBER(S93),ISNUMBER(Y77),S93&lt;0),-S93/S90*Y77,"-")</f>
        <v>-</v>
      </c>
      <c r="T88" s="44" t="str">
        <f>IF(AND(ISNUMBER(T93),ISNUMBER(Y77),T93&lt;0),-T93/T90*Y77,"-")</f>
        <v>-</v>
      </c>
      <c r="U88" s="44" t="str">
        <f>IF(AND(ISNUMBER(U93),ISNUMBER(Y77),U93&lt;0),-U93/U90*Y77,"-")</f>
        <v>-</v>
      </c>
      <c r="V88" s="44" t="str">
        <f>IF(AND(ISNUMBER(V93),ISNUMBER(Y77),V93&lt;0),-V93/V90*Y77,"-")</f>
        <v>-</v>
      </c>
      <c r="W88" s="44" t="str">
        <f>IF(AND(ISNUMBER(W93),ISNUMBER(Y77),W93&lt;0),-W93/W90*Y77,"-")</f>
        <v>-</v>
      </c>
      <c r="X88" s="44" t="str">
        <f>IF(AND(ISNUMBER(X93),ISNUMBER(Y77),X93&lt;0),-X93/X90*Y77,"-")</f>
        <v>-</v>
      </c>
      <c r="Y88" s="44" t="str">
        <f>IF(AND(ISNUMBER(Y93),ISNUMBER(Y77),Y93&lt;0),-Y93/Y90*Y77,"-")</f>
        <v>-</v>
      </c>
      <c r="Z88" s="44" t="str">
        <f>IF(AND(ISNUMBER(Z93),ISNUMBER(Y77),Z93&lt;0),-Z93/Z90*Y77,"-")</f>
        <v>-</v>
      </c>
      <c r="AA88" s="44" t="str">
        <f>IF(AND(ISNUMBER(AA93),ISNUMBER(Y77),AA93&lt;0),-AA93/AA90*Y77,"-")</f>
        <v>-</v>
      </c>
      <c r="AB88" s="44" t="s">
        <v>46</v>
      </c>
      <c r="AC88" s="44" t="s">
        <v>46</v>
      </c>
      <c r="AD88" s="44" t="str">
        <f>IF(MAX(R88:Z88)&gt;0, MAX(R88:Z88), "-")</f>
        <v>-</v>
      </c>
      <c r="AE88" s="280"/>
      <c r="AF88" s="536" t="str">
        <f>IF(SUM(R88:AD88)&gt;0, SUM(R88:AD88), "")</f>
        <v/>
      </c>
      <c r="AG88" s="342" t="s">
        <v>405</v>
      </c>
      <c r="AH88" s="11"/>
      <c r="AI88" s="11"/>
      <c r="AJ88" s="277"/>
      <c r="AK88" s="277"/>
      <c r="AL88" s="292" t="s">
        <v>94</v>
      </c>
      <c r="AM88" s="44" t="str">
        <f>IF(AND(ISNUMBER(AM93),ISNUMBER(AT77),AM93&lt;0),-AM93/AM90*AT77,"-")</f>
        <v>-</v>
      </c>
      <c r="AN88" s="44" t="str">
        <f>IF(AND(ISNUMBER(AN93),ISNUMBER(AT77),AN93&lt;0),-AN93/AN90*AT77,"-")</f>
        <v>-</v>
      </c>
      <c r="AO88" s="44" t="str">
        <f>IF(AND(ISNUMBER(AO93),ISNUMBER(AT77),AO93&lt;0),-AO93/AO90*AT77,"-")</f>
        <v>-</v>
      </c>
      <c r="AP88" s="44" t="str">
        <f>IF(AND(ISNUMBER(AP93),ISNUMBER(AT77),AP93&lt;0),-AP93/AP90*AT77,"-")</f>
        <v>-</v>
      </c>
      <c r="AQ88" s="44" t="str">
        <f>IF(AND(ISNUMBER(AQ93),ISNUMBER(AT77),AQ93&lt;0),-AQ93/AQ90*AT77,"-")</f>
        <v>-</v>
      </c>
      <c r="AR88" s="44" t="str">
        <f>IF(AND(ISNUMBER(AR93),ISNUMBER(AT77),AR93&lt;0),-AR93/AR90*AT77,"-")</f>
        <v>-</v>
      </c>
      <c r="AS88" s="44" t="str">
        <f>IF(AND(ISNUMBER(AS93),ISNUMBER(AT77),AS93&lt;0),-AS93/AS90*AT77,"-")</f>
        <v>-</v>
      </c>
      <c r="AT88" s="44" t="str">
        <f>IF(AND(ISNUMBER(AT93),ISNUMBER(AT77),AT93&lt;0),-AT93/AT90*AT77,"-")</f>
        <v>-</v>
      </c>
      <c r="AU88" s="44" t="str">
        <f>IF(AND(ISNUMBER(AU93),ISNUMBER(AT77),AU93&lt;0),-AU93/AU90*AT77,"-")</f>
        <v>-</v>
      </c>
      <c r="AV88" s="44" t="str">
        <f>IF(AND(ISNUMBER(AV93),ISNUMBER(AT77),AV93&lt;0),-AV93/AV90*AT77,"-")</f>
        <v>-</v>
      </c>
      <c r="AW88" s="44" t="s">
        <v>46</v>
      </c>
      <c r="AX88" s="44" t="s">
        <v>46</v>
      </c>
      <c r="AY88" s="44" t="str">
        <f>IF(MAX(AM88:AU88)&gt;0, MAX(AM88:AU88), "-")</f>
        <v>-</v>
      </c>
      <c r="AZ88" s="280"/>
      <c r="BA88" s="536" t="str">
        <f>IF(SUM(AM88:AY88)&gt;0, SUM(AM88:AY88), "")</f>
        <v/>
      </c>
      <c r="BB88" s="342" t="s">
        <v>405</v>
      </c>
    </row>
    <row r="89" spans="1:54" x14ac:dyDescent="0.3">
      <c r="B89" s="3"/>
      <c r="C89" s="3"/>
      <c r="D89" s="3"/>
      <c r="E89" s="3"/>
      <c r="F89" s="3"/>
      <c r="G89" s="3"/>
      <c r="H89" s="3"/>
      <c r="I89" s="3"/>
      <c r="J89" s="3"/>
      <c r="K89" s="3"/>
      <c r="L89" s="3"/>
      <c r="O89" s="277"/>
      <c r="P89" s="277"/>
      <c r="Q89" s="292" t="s">
        <v>78</v>
      </c>
      <c r="R89" s="57" t="str">
        <f>IF(AND(ISNUMBER(R93), R93&gt;0),AD80, "-")</f>
        <v>-</v>
      </c>
      <c r="S89" s="57" t="str">
        <f>IF(AND(ISNUMBER(S93), S93&gt;0),AD80, "-")</f>
        <v>-</v>
      </c>
      <c r="T89" s="57" t="str">
        <f>IF(AND(ISNUMBER(T93), T93&gt;0),AD80, "-")</f>
        <v>-</v>
      </c>
      <c r="U89" s="57" t="str">
        <f>IF(AND(ISNUMBER(U93), U93&gt;0),AD80, "-")</f>
        <v>-</v>
      </c>
      <c r="V89" s="57" t="str">
        <f>IF(AND(ISNUMBER(V93), V93&gt;0),AD80, "-")</f>
        <v>-</v>
      </c>
      <c r="W89" s="57" t="str">
        <f>IF(AND(ISNUMBER(W93), W93&gt;0),AD80, "-")</f>
        <v>-</v>
      </c>
      <c r="X89" s="57" t="str">
        <f>IF(AND(ISNUMBER(X93), X93&gt;0),AD80, "-")</f>
        <v>-</v>
      </c>
      <c r="Y89" s="57" t="str">
        <f>IF(AND(ISNUMBER(Y93), Y93&gt;0),AD80, "-")</f>
        <v>-</v>
      </c>
      <c r="Z89" s="57">
        <v>4</v>
      </c>
      <c r="AA89" s="57" t="str">
        <f>IF(AND(ISNUMBER(AA93), AA93&gt;0),AD80, "-")</f>
        <v>-</v>
      </c>
      <c r="AB89" s="58" t="s">
        <v>46</v>
      </c>
      <c r="AC89" s="57" t="str">
        <f>IF(ISNUMBER(AC87), AD80, "-")</f>
        <v>-</v>
      </c>
      <c r="AD89" s="58" t="s">
        <v>46</v>
      </c>
      <c r="AE89" s="271"/>
      <c r="AF89" s="348"/>
      <c r="AG89" s="349"/>
      <c r="AH89" s="47"/>
      <c r="AI89" s="47"/>
      <c r="AJ89" s="277"/>
      <c r="AK89" s="277"/>
      <c r="AL89" s="292" t="s">
        <v>78</v>
      </c>
      <c r="AM89" s="57" t="str">
        <f>IF(AND(ISNUMBER(AM93), AM93&gt;0),AY80, "-")</f>
        <v>-</v>
      </c>
      <c r="AN89" s="57" t="str">
        <f>IF(AND(ISNUMBER(AN93), AN93&gt;0),AY80, "-")</f>
        <v>-</v>
      </c>
      <c r="AO89" s="57" t="str">
        <f>IF(AND(ISNUMBER(AO93), AO93&gt;0),AY80, "-")</f>
        <v>-</v>
      </c>
      <c r="AP89" s="57" t="str">
        <f>IF(AND(ISNUMBER(AP93), AP93&gt;0),AY80, "-")</f>
        <v>-</v>
      </c>
      <c r="AQ89" s="57" t="str">
        <f>IF(AND(ISNUMBER(AQ93), AQ93&gt;0),AY80, "-")</f>
        <v>-</v>
      </c>
      <c r="AR89" s="57" t="str">
        <f>IF(AND(ISNUMBER(AR93), AR93&gt;0),AY80, "-")</f>
        <v>-</v>
      </c>
      <c r="AS89" s="57" t="str">
        <f>IF(AND(ISNUMBER(AS93), AS93&gt;0),AY80, "-")</f>
        <v>-</v>
      </c>
      <c r="AT89" s="57" t="str">
        <f>IF(AND(ISNUMBER(AT93), AT93&gt;0),AY80, "-")</f>
        <v>-</v>
      </c>
      <c r="AU89" s="57" t="str">
        <f>IF(AND(ISNUMBER(AU93), AU93&gt;0),AY80, "-")</f>
        <v>-</v>
      </c>
      <c r="AV89" s="57" t="str">
        <f>IF(AND(ISNUMBER(AV93), AV93&gt;0),AY80, "-")</f>
        <v>-</v>
      </c>
      <c r="AW89" s="58" t="s">
        <v>46</v>
      </c>
      <c r="AX89" s="57" t="str">
        <f>IF(ISNUMBER(AX87), AY80, "-")</f>
        <v>-</v>
      </c>
      <c r="AY89" s="58" t="s">
        <v>46</v>
      </c>
      <c r="AZ89" s="271"/>
      <c r="BA89" s="348"/>
      <c r="BB89" s="349"/>
    </row>
    <row r="90" spans="1:54" x14ac:dyDescent="0.3">
      <c r="B90" s="3"/>
      <c r="C90" s="3"/>
      <c r="D90" s="3"/>
      <c r="E90" s="3"/>
      <c r="F90" s="3"/>
      <c r="G90" s="3"/>
      <c r="H90" s="3"/>
      <c r="I90" s="3"/>
      <c r="J90" s="3"/>
      <c r="K90" s="3"/>
      <c r="L90" s="3"/>
      <c r="O90" s="277"/>
      <c r="P90" s="277"/>
      <c r="Q90" s="292" t="s">
        <v>79</v>
      </c>
      <c r="R90" s="59" t="str">
        <f>IF(AND(ISNUMBER(R93), R93&lt;0),AD82, "-")</f>
        <v>-</v>
      </c>
      <c r="S90" s="59" t="str">
        <f>IF(AND(ISNUMBER(S93), S93&lt;0),AD82, "-")</f>
        <v>-</v>
      </c>
      <c r="T90" s="59" t="str">
        <f>IF(AND(ISNUMBER(T93), T93&lt;0),AD82, "-")</f>
        <v>-</v>
      </c>
      <c r="U90" s="59" t="str">
        <f>IF(AND(ISNUMBER(U93), U93&lt;0),AD82, "-")</f>
        <v>-</v>
      </c>
      <c r="V90" s="59" t="str">
        <f>IF(AND(ISNUMBER(V93), V93&lt;0),AD82, "-")</f>
        <v>-</v>
      </c>
      <c r="W90" s="59" t="str">
        <f>IF(AND(ISNUMBER(W93), W93&lt;0),AD82, "-")</f>
        <v>-</v>
      </c>
      <c r="X90" s="59" t="str">
        <f>IF(AND(ISNUMBER(X93), X93&lt;0),AD82, "-")</f>
        <v>-</v>
      </c>
      <c r="Y90" s="59" t="str">
        <f>IF(AND(ISNUMBER(Y93), Y93&lt;0),AD82, "-")</f>
        <v>-</v>
      </c>
      <c r="Z90" s="59" t="str">
        <f>IF(AND(ISNUMBER(Z93), Z93&lt;0),AD82, "-")</f>
        <v>-</v>
      </c>
      <c r="AA90" s="59" t="str">
        <f>IF(AND(ISNUMBER(AA93), AA93&lt;0),AD82, "-")</f>
        <v>-</v>
      </c>
      <c r="AB90" s="60" t="s">
        <v>46</v>
      </c>
      <c r="AC90" s="60" t="s">
        <v>46</v>
      </c>
      <c r="AD90" s="59" t="str">
        <f>IF(ISNUMBER(AD88), AD82, "-")</f>
        <v>-</v>
      </c>
      <c r="AE90" s="271"/>
      <c r="AF90" s="348"/>
      <c r="AG90" s="349"/>
      <c r="AH90" s="47"/>
      <c r="AI90" s="47"/>
      <c r="AJ90" s="277"/>
      <c r="AK90" s="277"/>
      <c r="AL90" s="292" t="s">
        <v>79</v>
      </c>
      <c r="AM90" s="59" t="str">
        <f>IF(AND(ISNUMBER(AM93), AM93&lt;0),AY82, "-")</f>
        <v>-</v>
      </c>
      <c r="AN90" s="59" t="str">
        <f>IF(AND(ISNUMBER(AN93), AN93&lt;0),AY82, "-")</f>
        <v>-</v>
      </c>
      <c r="AO90" s="59" t="str">
        <f>IF(AND(ISNUMBER(AO93), AO93&lt;0),AY82, "-")</f>
        <v>-</v>
      </c>
      <c r="AP90" s="59" t="str">
        <f>IF(AND(ISNUMBER(AP93), AP93&lt;0),AY82, "-")</f>
        <v>-</v>
      </c>
      <c r="AQ90" s="59" t="str">
        <f>IF(AND(ISNUMBER(AQ93), AQ93&lt;0),AY82, "-")</f>
        <v>-</v>
      </c>
      <c r="AR90" s="59" t="str">
        <f>IF(AND(ISNUMBER(AR93), AR93&lt;0),AY82, "-")</f>
        <v>-</v>
      </c>
      <c r="AS90" s="59" t="str">
        <f>IF(AND(ISNUMBER(AS93), AS93&lt;0),AY82, "-")</f>
        <v>-</v>
      </c>
      <c r="AT90" s="59" t="str">
        <f>IF(AND(ISNUMBER(AT93), AT93&lt;0),AY82, "-")</f>
        <v>-</v>
      </c>
      <c r="AU90" s="59" t="str">
        <f>IF(AND(ISNUMBER(AU93), AU93&lt;0),AY82, "-")</f>
        <v>-</v>
      </c>
      <c r="AV90" s="59" t="str">
        <f>IF(AND(ISNUMBER(AV93), AV93&lt;0),AY82, "-")</f>
        <v>-</v>
      </c>
      <c r="AW90" s="60" t="s">
        <v>46</v>
      </c>
      <c r="AX90" s="60" t="s">
        <v>46</v>
      </c>
      <c r="AY90" s="59" t="str">
        <f>IF(ISNUMBER(AY88), AY82, "-")</f>
        <v>-</v>
      </c>
      <c r="AZ90" s="271"/>
      <c r="BA90" s="348"/>
      <c r="BB90" s="349"/>
    </row>
    <row r="91" spans="1:54" x14ac:dyDescent="0.3">
      <c r="B91" s="3"/>
      <c r="C91" s="3"/>
      <c r="D91" s="3"/>
      <c r="E91" s="3"/>
      <c r="F91" s="3"/>
      <c r="G91" s="3"/>
      <c r="H91" s="3"/>
      <c r="I91" s="3"/>
      <c r="J91" s="3"/>
      <c r="K91" s="3"/>
      <c r="L91" s="3"/>
      <c r="O91" s="277"/>
      <c r="P91" s="277"/>
      <c r="Q91" s="271"/>
      <c r="R91" s="302"/>
      <c r="S91" s="302"/>
      <c r="T91" s="302"/>
      <c r="U91" s="302"/>
      <c r="V91" s="302"/>
      <c r="W91" s="302"/>
      <c r="X91" s="302"/>
      <c r="Y91" s="302"/>
      <c r="Z91" s="302"/>
      <c r="AA91" s="302"/>
      <c r="AB91" s="303"/>
      <c r="AC91" s="303"/>
      <c r="AD91" s="271"/>
      <c r="AE91" s="271"/>
      <c r="AF91" s="277"/>
      <c r="AG91" s="280"/>
      <c r="AH91" s="47"/>
      <c r="AI91" s="47"/>
      <c r="AJ91" s="277"/>
      <c r="AK91" s="277"/>
      <c r="AL91" s="271"/>
      <c r="AM91" s="302"/>
      <c r="AN91" s="302"/>
      <c r="AO91" s="302"/>
      <c r="AP91" s="302"/>
      <c r="AQ91" s="302"/>
      <c r="AR91" s="302"/>
      <c r="AS91" s="302"/>
      <c r="AT91" s="302"/>
      <c r="AU91" s="302"/>
      <c r="AV91" s="302"/>
      <c r="AW91" s="303"/>
      <c r="AX91" s="303"/>
      <c r="AY91" s="271"/>
      <c r="AZ91" s="271"/>
      <c r="BA91" s="277"/>
      <c r="BB91" s="280"/>
    </row>
    <row r="92" spans="1:54" x14ac:dyDescent="0.3">
      <c r="B92" s="3"/>
      <c r="C92" s="3"/>
      <c r="D92" s="3"/>
      <c r="E92" s="3"/>
      <c r="F92" s="3"/>
      <c r="G92" s="3"/>
      <c r="H92" s="3"/>
      <c r="I92" s="3"/>
      <c r="J92" s="3"/>
      <c r="K92" s="3"/>
      <c r="L92" s="3"/>
      <c r="O92" s="277"/>
      <c r="P92" s="277"/>
      <c r="Q92" s="279" t="s">
        <v>91</v>
      </c>
      <c r="R92" s="349" t="s">
        <v>206</v>
      </c>
      <c r="S92" s="349" t="s">
        <v>207</v>
      </c>
      <c r="T92" s="349" t="s">
        <v>208</v>
      </c>
      <c r="U92" s="349" t="s">
        <v>370</v>
      </c>
      <c r="V92" s="349" t="s">
        <v>209</v>
      </c>
      <c r="W92" s="349" t="s">
        <v>210</v>
      </c>
      <c r="X92" s="350" t="s">
        <v>369</v>
      </c>
      <c r="Y92" s="349" t="s">
        <v>434</v>
      </c>
      <c r="Z92" s="349" t="s">
        <v>211</v>
      </c>
      <c r="AA92" s="490" t="s">
        <v>457</v>
      </c>
      <c r="AB92" s="303"/>
      <c r="AC92" s="303"/>
      <c r="AD92" s="271"/>
      <c r="AE92" s="271"/>
      <c r="AF92" s="277"/>
      <c r="AG92" s="280"/>
      <c r="AH92" s="2"/>
      <c r="AI92" s="2"/>
      <c r="AJ92" s="277"/>
      <c r="AK92" s="277"/>
      <c r="AL92" s="279" t="s">
        <v>91</v>
      </c>
      <c r="AM92" s="349" t="s">
        <v>206</v>
      </c>
      <c r="AN92" s="349" t="s">
        <v>207</v>
      </c>
      <c r="AO92" s="349" t="s">
        <v>208</v>
      </c>
      <c r="AP92" s="349" t="s">
        <v>370</v>
      </c>
      <c r="AQ92" s="349" t="s">
        <v>209</v>
      </c>
      <c r="AR92" s="349" t="s">
        <v>210</v>
      </c>
      <c r="AS92" s="350" t="s">
        <v>369</v>
      </c>
      <c r="AT92" s="349" t="s">
        <v>434</v>
      </c>
      <c r="AU92" s="349" t="s">
        <v>211</v>
      </c>
      <c r="AV92" s="490" t="s">
        <v>457</v>
      </c>
      <c r="AW92" s="303" t="s">
        <v>475</v>
      </c>
      <c r="AX92" s="303"/>
      <c r="AY92" s="271"/>
      <c r="AZ92" s="271"/>
      <c r="BA92" s="277"/>
      <c r="BB92" s="280"/>
    </row>
    <row r="93" spans="1:54" x14ac:dyDescent="0.3">
      <c r="B93" s="3"/>
      <c r="C93" s="3"/>
      <c r="D93" s="3"/>
      <c r="E93" s="3"/>
      <c r="F93" s="3"/>
      <c r="G93" s="3"/>
      <c r="H93" s="3"/>
      <c r="I93" s="3"/>
      <c r="J93" s="3"/>
      <c r="K93" s="3"/>
      <c r="L93" s="3"/>
      <c r="O93" s="277"/>
      <c r="P93" s="277"/>
      <c r="Q93" s="292" t="s">
        <v>45</v>
      </c>
      <c r="R93" s="215"/>
      <c r="S93" s="215"/>
      <c r="T93" s="215"/>
      <c r="U93" s="215"/>
      <c r="V93" s="215"/>
      <c r="W93" s="215"/>
      <c r="X93" s="215"/>
      <c r="Y93" s="215"/>
      <c r="Z93" s="215"/>
      <c r="AA93" s="489">
        <v>0</v>
      </c>
      <c r="AB93" s="304" t="s">
        <v>40</v>
      </c>
      <c r="AC93" s="304" t="s">
        <v>41</v>
      </c>
      <c r="AD93" s="305" t="s">
        <v>42</v>
      </c>
      <c r="AE93" s="271"/>
      <c r="AF93" s="277"/>
      <c r="AG93" s="280"/>
      <c r="AH93" s="2"/>
      <c r="AI93" s="2"/>
      <c r="AJ93" s="277"/>
      <c r="AK93" s="277"/>
      <c r="AL93" s="292" t="s">
        <v>45</v>
      </c>
      <c r="AM93" s="215"/>
      <c r="AN93" s="215"/>
      <c r="AO93" s="215"/>
      <c r="AP93" s="215"/>
      <c r="AQ93" s="215"/>
      <c r="AR93" s="215"/>
      <c r="AS93" s="215"/>
      <c r="AT93" s="215"/>
      <c r="AU93" s="215"/>
      <c r="AV93" s="489">
        <v>0</v>
      </c>
      <c r="AW93" s="304" t="s">
        <v>40</v>
      </c>
      <c r="AX93" s="304" t="s">
        <v>41</v>
      </c>
      <c r="AY93" s="305" t="s">
        <v>42</v>
      </c>
      <c r="AZ93" s="271"/>
      <c r="BA93" s="277"/>
      <c r="BB93" s="280"/>
    </row>
    <row r="94" spans="1:54" x14ac:dyDescent="0.3">
      <c r="B94" s="3"/>
      <c r="C94" s="3"/>
      <c r="D94" s="3"/>
      <c r="E94" s="3"/>
      <c r="F94" s="3"/>
      <c r="G94" s="3"/>
      <c r="H94" s="3"/>
      <c r="I94" s="3"/>
      <c r="J94" s="3"/>
      <c r="K94" s="3"/>
      <c r="L94" s="3"/>
      <c r="O94" s="277"/>
      <c r="P94" s="277"/>
      <c r="Q94" s="292" t="s">
        <v>76</v>
      </c>
      <c r="R94" s="217"/>
      <c r="S94" s="217"/>
      <c r="T94" s="217"/>
      <c r="U94" s="217"/>
      <c r="V94" s="217"/>
      <c r="W94" s="217"/>
      <c r="X94" s="217"/>
      <c r="Y94" s="217"/>
      <c r="Z94" s="217"/>
      <c r="AA94" s="217"/>
      <c r="AB94" s="218"/>
      <c r="AC94" s="218"/>
      <c r="AD94" s="219"/>
      <c r="AE94" s="271"/>
      <c r="AF94" s="277"/>
      <c r="AG94" s="280"/>
      <c r="AH94" s="2"/>
      <c r="AI94" s="2"/>
      <c r="AJ94" s="277"/>
      <c r="AK94" s="277"/>
      <c r="AL94" s="292" t="s">
        <v>76</v>
      </c>
      <c r="AM94" s="217"/>
      <c r="AN94" s="217"/>
      <c r="AO94" s="217"/>
      <c r="AP94" s="217"/>
      <c r="AQ94" s="217"/>
      <c r="AR94" s="217"/>
      <c r="AS94" s="217"/>
      <c r="AT94" s="217"/>
      <c r="AU94" s="217"/>
      <c r="AV94" s="216"/>
      <c r="AW94" s="218"/>
      <c r="AX94" s="218"/>
      <c r="AY94" s="219"/>
      <c r="AZ94" s="271"/>
      <c r="BA94" s="277"/>
      <c r="BB94" s="280"/>
    </row>
    <row r="95" spans="1:54" x14ac:dyDescent="0.3">
      <c r="B95" s="3"/>
      <c r="C95" s="3"/>
      <c r="D95" s="3"/>
      <c r="E95" s="3"/>
      <c r="F95" s="3"/>
      <c r="G95" s="3"/>
      <c r="H95" s="3"/>
      <c r="I95" s="3"/>
      <c r="J95" s="3"/>
      <c r="K95" s="3"/>
      <c r="L95" s="3"/>
      <c r="O95" s="277"/>
      <c r="P95" s="277"/>
      <c r="Q95" s="292" t="s">
        <v>77</v>
      </c>
      <c r="R95" s="221"/>
      <c r="S95" s="221"/>
      <c r="T95" s="221"/>
      <c r="U95" s="221"/>
      <c r="V95" s="221"/>
      <c r="W95" s="222"/>
      <c r="X95" s="222"/>
      <c r="Y95" s="221"/>
      <c r="Z95" s="221"/>
      <c r="AA95" s="221"/>
      <c r="AB95" s="221"/>
      <c r="AC95" s="221"/>
      <c r="AD95" s="221"/>
      <c r="AE95" s="271"/>
      <c r="AF95" s="277"/>
      <c r="AG95" s="280"/>
      <c r="AH95" s="2"/>
      <c r="AI95" s="2"/>
      <c r="AJ95" s="277"/>
      <c r="AK95" s="277"/>
      <c r="AL95" s="292" t="s">
        <v>77</v>
      </c>
      <c r="AM95" s="221"/>
      <c r="AN95" s="221"/>
      <c r="AO95" s="221"/>
      <c r="AP95" s="221"/>
      <c r="AQ95" s="221"/>
      <c r="AR95" s="222"/>
      <c r="AS95" s="222"/>
      <c r="AT95" s="221"/>
      <c r="AU95" s="221"/>
      <c r="AV95" s="220"/>
      <c r="AW95" s="221"/>
      <c r="AX95" s="221"/>
      <c r="AY95" s="221"/>
      <c r="AZ95" s="271"/>
      <c r="BA95" s="277"/>
      <c r="BB95" s="280"/>
    </row>
    <row r="96" spans="1:54" x14ac:dyDescent="0.3">
      <c r="B96" s="3"/>
      <c r="C96" s="3"/>
      <c r="D96" s="3"/>
      <c r="E96" s="3"/>
      <c r="F96" s="3"/>
      <c r="G96" s="3"/>
      <c r="H96" s="3"/>
      <c r="I96" s="3"/>
      <c r="J96" s="3"/>
      <c r="K96" s="3"/>
      <c r="L96" s="3"/>
      <c r="O96" s="277"/>
      <c r="P96" s="277"/>
      <c r="Q96" s="292" t="s">
        <v>464</v>
      </c>
      <c r="R96" s="224"/>
      <c r="S96" s="224"/>
      <c r="T96" s="224"/>
      <c r="U96" s="224"/>
      <c r="V96" s="224"/>
      <c r="W96" s="224"/>
      <c r="X96" s="224"/>
      <c r="Y96" s="224"/>
      <c r="Z96" s="224"/>
      <c r="AA96" s="223"/>
      <c r="AB96" s="224"/>
      <c r="AC96" s="224"/>
      <c r="AD96" s="224"/>
      <c r="AE96" s="271"/>
      <c r="AF96" s="277"/>
      <c r="AG96" s="280"/>
      <c r="AH96" s="2"/>
      <c r="AI96" s="2"/>
      <c r="AJ96" s="277"/>
      <c r="AK96" s="277"/>
      <c r="AL96" s="292" t="s">
        <v>464</v>
      </c>
      <c r="AM96" s="224"/>
      <c r="AN96" s="224"/>
      <c r="AO96" s="224"/>
      <c r="AP96" s="224"/>
      <c r="AQ96" s="224"/>
      <c r="AR96" s="224"/>
      <c r="AS96" s="224"/>
      <c r="AT96" s="224"/>
      <c r="AU96" s="224"/>
      <c r="AV96" s="223"/>
      <c r="AW96" s="224"/>
      <c r="AX96" s="224"/>
      <c r="AY96" s="224"/>
      <c r="AZ96" s="271"/>
      <c r="BA96" s="277"/>
      <c r="BB96" s="280"/>
    </row>
    <row r="97" spans="2:54" x14ac:dyDescent="0.3">
      <c r="B97" s="3"/>
      <c r="C97" s="3"/>
      <c r="D97" s="3"/>
      <c r="E97" s="3"/>
      <c r="F97" s="3"/>
      <c r="G97" s="3"/>
      <c r="H97" s="3"/>
      <c r="I97" s="3"/>
      <c r="J97" s="3"/>
      <c r="K97" s="3"/>
      <c r="L97" s="3"/>
      <c r="O97" s="277"/>
      <c r="P97" s="272"/>
      <c r="Q97" s="285" t="s">
        <v>463</v>
      </c>
      <c r="R97" s="745"/>
      <c r="S97" s="413"/>
      <c r="T97" s="745"/>
      <c r="U97" s="745"/>
      <c r="V97" s="745"/>
      <c r="W97" s="745"/>
      <c r="X97" s="745"/>
      <c r="Y97" s="745"/>
      <c r="Z97" s="745"/>
      <c r="AA97" s="745"/>
      <c r="AB97" s="742"/>
      <c r="AC97" s="742"/>
      <c r="AD97" s="742"/>
      <c r="AE97" s="280"/>
      <c r="AF97" s="277"/>
      <c r="AG97" s="280"/>
      <c r="AH97" s="2"/>
      <c r="AI97" s="2"/>
      <c r="AJ97" s="277"/>
      <c r="AK97" s="272"/>
      <c r="AL97" s="285" t="s">
        <v>463</v>
      </c>
      <c r="AM97" s="745"/>
      <c r="AN97" s="424"/>
      <c r="AO97" s="745"/>
      <c r="AP97" s="745"/>
      <c r="AQ97" s="745"/>
      <c r="AR97" s="745"/>
      <c r="AS97" s="745"/>
      <c r="AT97" s="745"/>
      <c r="AU97" s="745"/>
      <c r="AV97" s="745"/>
      <c r="AW97" s="742"/>
      <c r="AX97" s="742"/>
      <c r="AY97" s="742"/>
      <c r="AZ97" s="280"/>
      <c r="BA97" s="280"/>
      <c r="BB97" s="280"/>
    </row>
    <row r="98" spans="2:54" x14ac:dyDescent="0.3">
      <c r="O98" s="280"/>
      <c r="P98" s="280"/>
      <c r="Q98" s="280"/>
      <c r="R98" s="746"/>
      <c r="S98" s="414"/>
      <c r="T98" s="746"/>
      <c r="U98" s="746"/>
      <c r="V98" s="746"/>
      <c r="W98" s="746"/>
      <c r="X98" s="746"/>
      <c r="Y98" s="746"/>
      <c r="Z98" s="746"/>
      <c r="AA98" s="746"/>
      <c r="AB98" s="743"/>
      <c r="AC98" s="743"/>
      <c r="AD98" s="743"/>
      <c r="AE98" s="280"/>
      <c r="AF98" s="280"/>
      <c r="AG98" s="280"/>
      <c r="AH98" s="2"/>
      <c r="AI98" s="2"/>
      <c r="AJ98" s="280"/>
      <c r="AK98" s="280"/>
      <c r="AL98" s="280"/>
      <c r="AM98" s="746"/>
      <c r="AN98" s="425"/>
      <c r="AO98" s="746"/>
      <c r="AP98" s="746"/>
      <c r="AQ98" s="746"/>
      <c r="AR98" s="746"/>
      <c r="AS98" s="746"/>
      <c r="AT98" s="746"/>
      <c r="AU98" s="746"/>
      <c r="AV98" s="746"/>
      <c r="AW98" s="743"/>
      <c r="AX98" s="743"/>
      <c r="AY98" s="743"/>
      <c r="AZ98" s="280"/>
      <c r="BA98" s="280"/>
      <c r="BB98" s="280"/>
    </row>
    <row r="99" spans="2:54" x14ac:dyDescent="0.3">
      <c r="O99" s="280"/>
      <c r="P99" s="280"/>
      <c r="Q99" s="280"/>
      <c r="R99" s="746"/>
      <c r="S99" s="414"/>
      <c r="T99" s="746"/>
      <c r="U99" s="746"/>
      <c r="V99" s="746"/>
      <c r="W99" s="746"/>
      <c r="X99" s="746"/>
      <c r="Y99" s="746"/>
      <c r="Z99" s="746"/>
      <c r="AA99" s="746"/>
      <c r="AB99" s="743"/>
      <c r="AC99" s="743"/>
      <c r="AD99" s="743"/>
      <c r="AE99" s="280"/>
      <c r="AF99" s="280"/>
      <c r="AG99" s="280"/>
      <c r="AH99" s="2"/>
      <c r="AI99" s="2"/>
      <c r="AJ99" s="280"/>
      <c r="AK99" s="280"/>
      <c r="AL99" s="280"/>
      <c r="AM99" s="746"/>
      <c r="AN99" s="425"/>
      <c r="AO99" s="746"/>
      <c r="AP99" s="746"/>
      <c r="AQ99" s="746"/>
      <c r="AR99" s="746"/>
      <c r="AS99" s="746"/>
      <c r="AT99" s="746"/>
      <c r="AU99" s="746"/>
      <c r="AV99" s="746"/>
      <c r="AW99" s="743"/>
      <c r="AX99" s="743"/>
      <c r="AY99" s="743"/>
      <c r="AZ99" s="280"/>
      <c r="BA99" s="280"/>
      <c r="BB99" s="280"/>
    </row>
    <row r="100" spans="2:54" x14ac:dyDescent="0.3">
      <c r="O100" s="280"/>
      <c r="P100" s="280"/>
      <c r="Q100" s="280"/>
      <c r="R100" s="747"/>
      <c r="S100" s="415"/>
      <c r="T100" s="747"/>
      <c r="U100" s="747"/>
      <c r="V100" s="747"/>
      <c r="W100" s="747"/>
      <c r="X100" s="747"/>
      <c r="Y100" s="747"/>
      <c r="Z100" s="747"/>
      <c r="AA100" s="747"/>
      <c r="AB100" s="744"/>
      <c r="AC100" s="744"/>
      <c r="AD100" s="744"/>
      <c r="AE100" s="280"/>
      <c r="AF100" s="280"/>
      <c r="AG100" s="280"/>
      <c r="AJ100" s="280"/>
      <c r="AK100" s="280"/>
      <c r="AL100" s="280"/>
      <c r="AM100" s="747"/>
      <c r="AN100" s="426"/>
      <c r="AO100" s="747"/>
      <c r="AP100" s="747"/>
      <c r="AQ100" s="747"/>
      <c r="AR100" s="747"/>
      <c r="AS100" s="747"/>
      <c r="AT100" s="747"/>
      <c r="AU100" s="747"/>
      <c r="AV100" s="747"/>
      <c r="AW100" s="744"/>
      <c r="AX100" s="744"/>
      <c r="AY100" s="744"/>
      <c r="AZ100" s="280"/>
      <c r="BA100" s="280"/>
      <c r="BB100" s="280"/>
    </row>
    <row r="101" spans="2:54" x14ac:dyDescent="0.3">
      <c r="O101" s="277"/>
      <c r="P101" s="277"/>
      <c r="Q101" s="292" t="s">
        <v>433</v>
      </c>
      <c r="R101" s="409"/>
      <c r="S101" s="409"/>
      <c r="T101" s="409"/>
      <c r="U101" s="409"/>
      <c r="V101" s="409"/>
      <c r="W101" s="409"/>
      <c r="X101" s="409"/>
      <c r="Y101" s="409"/>
      <c r="Z101" s="409"/>
      <c r="AA101" s="437" t="s">
        <v>470</v>
      </c>
      <c r="AB101" s="491"/>
      <c r="AC101" s="491"/>
      <c r="AD101" s="491"/>
      <c r="AE101" s="437"/>
      <c r="AF101" s="277"/>
      <c r="AG101" s="280"/>
      <c r="AJ101" s="277"/>
      <c r="AK101" s="277"/>
      <c r="AL101" s="292" t="s">
        <v>433</v>
      </c>
      <c r="AM101" s="409"/>
      <c r="AN101" s="409"/>
      <c r="AO101" s="409"/>
      <c r="AP101" s="409"/>
      <c r="AQ101" s="409"/>
      <c r="AR101" s="409"/>
      <c r="AS101" s="409"/>
      <c r="AT101" s="409"/>
      <c r="AU101" s="409"/>
      <c r="AV101" s="437" t="s">
        <v>470</v>
      </c>
      <c r="AW101" s="491"/>
      <c r="AX101" s="491"/>
      <c r="AY101" s="491"/>
      <c r="AZ101" s="279"/>
      <c r="BA101" s="277"/>
      <c r="BB101" s="280"/>
    </row>
    <row r="102" spans="2:54" x14ac:dyDescent="0.3">
      <c r="O102" s="280"/>
      <c r="P102" s="280"/>
      <c r="Q102" s="280"/>
      <c r="R102" s="280"/>
      <c r="S102" s="280"/>
      <c r="T102" s="280"/>
      <c r="U102" s="280"/>
      <c r="V102" s="280"/>
      <c r="W102" s="280"/>
      <c r="X102" s="280"/>
      <c r="Y102" s="280"/>
      <c r="Z102" s="280"/>
      <c r="AA102" s="280"/>
      <c r="AB102" s="280"/>
      <c r="AC102" s="280"/>
      <c r="AD102" s="280"/>
      <c r="AE102" s="280"/>
      <c r="AF102" s="280"/>
      <c r="AG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2:54" x14ac:dyDescent="0.3">
      <c r="O103" s="3"/>
      <c r="P103" s="3" t="s">
        <v>486</v>
      </c>
      <c r="Q103" s="3"/>
      <c r="R103" s="3"/>
      <c r="S103" s="3"/>
      <c r="T103" s="3"/>
      <c r="U103" s="3" t="s">
        <v>469</v>
      </c>
      <c r="V103" s="3"/>
      <c r="W103" s="3"/>
      <c r="X103" s="3"/>
      <c r="Y103" s="3"/>
      <c r="Z103" s="3"/>
      <c r="AA103" s="3"/>
      <c r="AB103" s="3"/>
      <c r="AC103" s="3"/>
      <c r="AD103" s="3"/>
      <c r="AE103" s="3"/>
      <c r="AF103" s="3"/>
      <c r="AG103" s="3"/>
      <c r="AJ103" s="3"/>
      <c r="AK103" s="3" t="s">
        <v>486</v>
      </c>
      <c r="AL103" s="3"/>
      <c r="AM103" s="3"/>
      <c r="AN103" s="3"/>
      <c r="AO103" s="3"/>
      <c r="AP103" s="3" t="s">
        <v>469</v>
      </c>
      <c r="AQ103" s="3"/>
      <c r="AR103" s="3"/>
      <c r="AS103" s="3"/>
      <c r="AT103" s="3"/>
      <c r="AU103" s="3"/>
      <c r="AV103" s="3"/>
      <c r="AW103" s="3"/>
      <c r="AX103" s="3"/>
      <c r="AY103" s="3"/>
      <c r="AZ103" s="3"/>
      <c r="BA103" s="3"/>
      <c r="BB103" s="3"/>
    </row>
    <row r="106" spans="2:54" x14ac:dyDescent="0.3">
      <c r="M106" s="2"/>
      <c r="N106" s="2"/>
      <c r="AH106" s="2"/>
      <c r="AI106" s="2"/>
    </row>
  </sheetData>
  <sheetProtection selectLockedCells="1"/>
  <mergeCells count="79">
    <mergeCell ref="N1:AH1"/>
    <mergeCell ref="AX29:AX32"/>
    <mergeCell ref="AY29:AY32"/>
    <mergeCell ref="AC63:AC66"/>
    <mergeCell ref="AD63:AD66"/>
    <mergeCell ref="AS5:AT5"/>
    <mergeCell ref="AV29:AV32"/>
    <mergeCell ref="AM29:AM32"/>
    <mergeCell ref="AO29:AO32"/>
    <mergeCell ref="AP29:AP32"/>
    <mergeCell ref="AQ29:AQ32"/>
    <mergeCell ref="AR29:AR32"/>
    <mergeCell ref="AS29:AS32"/>
    <mergeCell ref="AT29:AT32"/>
    <mergeCell ref="AU29:AU32"/>
    <mergeCell ref="AW29:AW32"/>
    <mergeCell ref="AS39:AT39"/>
    <mergeCell ref="X73:Y73"/>
    <mergeCell ref="AD97:AD100"/>
    <mergeCell ref="AA97:AA100"/>
    <mergeCell ref="R97:R100"/>
    <mergeCell ref="T97:T100"/>
    <mergeCell ref="U97:U100"/>
    <mergeCell ref="V97:V100"/>
    <mergeCell ref="W97:W100"/>
    <mergeCell ref="X97:X100"/>
    <mergeCell ref="Y97:Y100"/>
    <mergeCell ref="Z97:Z100"/>
    <mergeCell ref="AB97:AB100"/>
    <mergeCell ref="AC97:AC100"/>
    <mergeCell ref="AM63:AM66"/>
    <mergeCell ref="AO63:AO66"/>
    <mergeCell ref="X5:Y5"/>
    <mergeCell ref="R63:R66"/>
    <mergeCell ref="T63:T66"/>
    <mergeCell ref="U63:U66"/>
    <mergeCell ref="V63:V66"/>
    <mergeCell ref="W63:W66"/>
    <mergeCell ref="X63:X66"/>
    <mergeCell ref="Y63:Y66"/>
    <mergeCell ref="X39:Y39"/>
    <mergeCell ref="T29:T32"/>
    <mergeCell ref="U29:U32"/>
    <mergeCell ref="V29:V32"/>
    <mergeCell ref="W29:W32"/>
    <mergeCell ref="X29:X32"/>
    <mergeCell ref="R29:R32"/>
    <mergeCell ref="AP63:AP66"/>
    <mergeCell ref="AQ63:AQ66"/>
    <mergeCell ref="Y29:Y32"/>
    <mergeCell ref="Z29:Z32"/>
    <mergeCell ref="AB29:AB32"/>
    <mergeCell ref="AC29:AC32"/>
    <mergeCell ref="AD29:AD32"/>
    <mergeCell ref="Z63:Z66"/>
    <mergeCell ref="AB63:AB66"/>
    <mergeCell ref="AA29:AA32"/>
    <mergeCell ref="AA63:AA66"/>
    <mergeCell ref="AS63:AS66"/>
    <mergeCell ref="AT63:AT66"/>
    <mergeCell ref="AU63:AU66"/>
    <mergeCell ref="AW63:AW66"/>
    <mergeCell ref="AV63:AV66"/>
    <mergeCell ref="AX63:AX66"/>
    <mergeCell ref="AY63:AY66"/>
    <mergeCell ref="AS73:AT73"/>
    <mergeCell ref="AV97:AV100"/>
    <mergeCell ref="AM97:AM100"/>
    <mergeCell ref="AO97:AO100"/>
    <mergeCell ref="AP97:AP100"/>
    <mergeCell ref="AQ97:AQ100"/>
    <mergeCell ref="AR97:AR100"/>
    <mergeCell ref="AS97:AS100"/>
    <mergeCell ref="AT97:AT100"/>
    <mergeCell ref="AU97:AU100"/>
    <mergeCell ref="AW97:AW100"/>
    <mergeCell ref="AX97:AX100"/>
    <mergeCell ref="AY97:AY100"/>
    <mergeCell ref="AR63:AR66"/>
  </mergeCells>
  <dataValidations count="2">
    <dataValidation type="list" allowBlank="1" showInputMessage="1" showErrorMessage="1" sqref="AY81 AD13 AD47 AD81 AY13 AY47" xr:uid="{00000000-0002-0000-0400-000000000000}">
      <formula1>Base_Type</formula1>
    </dataValidation>
    <dataValidation type="list" allowBlank="1" showInputMessage="1" showErrorMessage="1" sqref="AY79 AD11 AD45 AD79 AY11 AY45" xr:uid="{00000000-0002-0000-0400-000001000000}">
      <formula1>Acid_Type</formula1>
    </dataValidation>
  </dataValidations>
  <printOptions horizontalCentered="1"/>
  <pageMargins left="0.5" right="0.5" top="0.5" bottom="0.5" header="0.3" footer="0.3"/>
  <pageSetup scale="80" orientation="landscape" r:id="rId1"/>
  <rowBreaks count="2" manualBreakCount="2">
    <brk id="41" max="49" man="1"/>
    <brk id="82" max="49" man="1"/>
  </rowBreaks>
  <colBreaks count="2" manualBreakCount="2">
    <brk id="14" max="118" man="1"/>
    <brk id="33" max="118"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AY106"/>
  <sheetViews>
    <sheetView zoomScale="80" zoomScaleNormal="80" zoomScaleSheetLayoutView="40" workbookViewId="0">
      <selection activeCell="V12" sqref="V12"/>
    </sheetView>
  </sheetViews>
  <sheetFormatPr defaultRowHeight="14.4" x14ac:dyDescent="0.3"/>
  <cols>
    <col min="1" max="1" width="6.6640625" customWidth="1"/>
    <col min="2" max="2" width="3.6640625" hidden="1" customWidth="1"/>
    <col min="3" max="3" width="10.109375" hidden="1" customWidth="1"/>
    <col min="4" max="11" width="0" hidden="1" customWidth="1"/>
    <col min="12" max="13" width="3.6640625" hidden="1" customWidth="1"/>
    <col min="14" max="15" width="3.6640625" customWidth="1"/>
    <col min="16" max="30" width="10.6640625" customWidth="1"/>
    <col min="31" max="33" width="3.6640625" customWidth="1"/>
    <col min="34" max="34" width="10.109375" customWidth="1"/>
    <col min="49" max="49" width="3.6640625" customWidth="1"/>
  </cols>
  <sheetData>
    <row r="1" spans="1:51" s="74" customFormat="1" ht="20.100000000000001" customHeight="1" x14ac:dyDescent="0.35">
      <c r="A1"/>
      <c r="B1" s="268"/>
      <c r="C1" s="268"/>
      <c r="D1" s="268"/>
      <c r="E1" s="268"/>
      <c r="F1" s="268"/>
      <c r="G1" s="268" t="s">
        <v>482</v>
      </c>
      <c r="H1" s="268"/>
      <c r="I1" s="268"/>
      <c r="J1" s="268"/>
      <c r="K1" s="268"/>
      <c r="L1" s="268"/>
      <c r="M1" s="268"/>
      <c r="N1" s="748" t="s">
        <v>792</v>
      </c>
      <c r="O1" s="749"/>
      <c r="P1" s="749"/>
      <c r="Q1" s="749"/>
      <c r="R1" s="749"/>
      <c r="S1" s="749"/>
      <c r="T1" s="749"/>
      <c r="U1" s="749"/>
      <c r="V1" s="749"/>
      <c r="W1" s="749"/>
      <c r="X1" s="749"/>
      <c r="Y1" s="749"/>
      <c r="Z1" s="749"/>
      <c r="AA1" s="749"/>
      <c r="AB1" s="749"/>
      <c r="AC1" s="749"/>
      <c r="AD1" s="749"/>
      <c r="AE1" s="749"/>
      <c r="AF1" s="750"/>
      <c r="AG1" s="748" t="s">
        <v>792</v>
      </c>
      <c r="AH1" s="749"/>
      <c r="AI1" s="749"/>
      <c r="AJ1" s="749"/>
      <c r="AK1" s="749"/>
      <c r="AL1" s="749"/>
      <c r="AM1" s="749"/>
      <c r="AN1" s="749"/>
      <c r="AO1" s="749"/>
      <c r="AP1" s="749"/>
      <c r="AQ1" s="749"/>
      <c r="AR1" s="749"/>
      <c r="AS1" s="749"/>
      <c r="AT1" s="749"/>
      <c r="AU1" s="749"/>
      <c r="AV1" s="749"/>
      <c r="AW1" s="750"/>
      <c r="AX1" s="417"/>
    </row>
    <row r="3" spans="1:51" ht="15.6" x14ac:dyDescent="0.3">
      <c r="B3" s="307" t="s">
        <v>458</v>
      </c>
      <c r="C3" s="280"/>
      <c r="D3" s="280"/>
      <c r="E3" s="280"/>
      <c r="F3" s="280"/>
      <c r="G3" s="280"/>
      <c r="H3" s="280"/>
      <c r="I3" s="280"/>
      <c r="J3" s="280"/>
      <c r="K3" s="280"/>
      <c r="L3" s="280"/>
      <c r="O3" s="352" t="s">
        <v>798</v>
      </c>
      <c r="P3" s="609"/>
      <c r="Q3" s="601"/>
      <c r="R3" s="601"/>
      <c r="S3" s="601"/>
      <c r="T3" s="610"/>
      <c r="U3" s="611"/>
      <c r="V3" s="611"/>
      <c r="W3" s="611"/>
      <c r="X3" s="601"/>
      <c r="Y3" s="612"/>
      <c r="Z3" s="613"/>
      <c r="AA3" s="614"/>
      <c r="AB3" s="601"/>
      <c r="AC3" s="601"/>
      <c r="AD3" s="601"/>
      <c r="AE3" s="602"/>
      <c r="AH3" s="441"/>
      <c r="AI3" s="441"/>
      <c r="AJ3" s="442"/>
      <c r="AK3" s="440"/>
      <c r="AL3" s="440"/>
      <c r="AM3" s="440"/>
      <c r="AN3" s="440"/>
      <c r="AO3" s="440"/>
      <c r="AP3" s="5"/>
    </row>
    <row r="4" spans="1:51" x14ac:dyDescent="0.3">
      <c r="B4" s="280"/>
      <c r="C4" s="280"/>
      <c r="D4" s="280"/>
      <c r="E4" s="280"/>
      <c r="F4" s="280"/>
      <c r="G4" s="280"/>
      <c r="H4" s="280"/>
      <c r="I4" s="280"/>
      <c r="J4" s="280"/>
      <c r="K4" s="280"/>
      <c r="L4" s="280"/>
      <c r="O4" s="615"/>
      <c r="P4" s="270"/>
      <c r="Q4" s="271"/>
      <c r="R4" s="271"/>
      <c r="S4" s="271"/>
      <c r="T4" s="272"/>
      <c r="U4" s="273"/>
      <c r="V4" s="273"/>
      <c r="W4" s="273"/>
      <c r="X4" s="279"/>
      <c r="Y4" s="279"/>
      <c r="Z4" s="279"/>
      <c r="AA4" s="279"/>
      <c r="AB4" s="271"/>
      <c r="AC4" s="271"/>
      <c r="AD4" s="281"/>
      <c r="AE4" s="604"/>
      <c r="AH4" s="443"/>
      <c r="AI4" s="444"/>
      <c r="AJ4" s="440"/>
      <c r="AK4" s="440"/>
      <c r="AL4" s="440"/>
      <c r="AM4" s="440"/>
      <c r="AN4" s="440"/>
      <c r="AO4" s="440"/>
      <c r="AP4" s="5"/>
    </row>
    <row r="5" spans="1:51" x14ac:dyDescent="0.3">
      <c r="B5" s="280"/>
      <c r="C5" s="280"/>
      <c r="D5" s="280"/>
      <c r="E5" s="280"/>
      <c r="F5" s="280"/>
      <c r="G5" s="280"/>
      <c r="H5" s="280"/>
      <c r="I5" s="280"/>
      <c r="J5" s="280"/>
      <c r="K5" s="280"/>
      <c r="L5" s="280"/>
      <c r="O5" s="605"/>
      <c r="P5" s="271"/>
      <c r="Q5" s="400" t="s">
        <v>0</v>
      </c>
      <c r="R5" s="400"/>
      <c r="S5" s="398"/>
      <c r="T5" s="272"/>
      <c r="U5" s="273"/>
      <c r="V5" s="273"/>
      <c r="W5" s="284"/>
      <c r="X5" s="751"/>
      <c r="Y5" s="751"/>
      <c r="Z5" s="751"/>
      <c r="AA5" s="279"/>
      <c r="AB5" s="271"/>
      <c r="AC5" s="285"/>
      <c r="AD5" s="286"/>
      <c r="AE5" s="356"/>
      <c r="AH5" s="434"/>
      <c r="AI5" s="7"/>
      <c r="AJ5" s="440"/>
      <c r="AK5" s="440"/>
      <c r="AL5" s="440"/>
      <c r="AM5" s="440"/>
      <c r="AN5" s="440"/>
      <c r="AO5" s="440"/>
      <c r="AP5" s="5"/>
    </row>
    <row r="6" spans="1:51" x14ac:dyDescent="0.3">
      <c r="B6" s="280"/>
      <c r="C6" s="280"/>
      <c r="D6" s="280"/>
      <c r="E6" s="280"/>
      <c r="F6" s="280"/>
      <c r="G6" s="280"/>
      <c r="H6" s="280"/>
      <c r="I6" s="280"/>
      <c r="J6" s="280"/>
      <c r="K6" s="280"/>
      <c r="L6" s="280"/>
      <c r="O6" s="605"/>
      <c r="P6" s="316" t="s">
        <v>1</v>
      </c>
      <c r="Q6" s="289" t="str">
        <f>IF(ISBLANK('Title Sheet'!$C$8), "", 'Title Sheet'!$C$8)</f>
        <v/>
      </c>
      <c r="R6" s="445"/>
      <c r="S6" s="279"/>
      <c r="T6" s="272"/>
      <c r="U6" s="279"/>
      <c r="V6" s="273"/>
      <c r="W6" s="271"/>
      <c r="X6" s="271"/>
      <c r="Y6" s="271"/>
      <c r="Z6" s="271"/>
      <c r="AA6" s="271"/>
      <c r="AB6" s="271"/>
      <c r="AC6" s="285"/>
      <c r="AD6" s="286"/>
      <c r="AE6" s="356"/>
      <c r="AH6" s="6"/>
      <c r="AI6" s="7"/>
      <c r="AJ6" s="440"/>
      <c r="AK6" s="440"/>
      <c r="AL6" s="440"/>
      <c r="AM6" s="440"/>
      <c r="AN6" s="440"/>
      <c r="AO6" s="440"/>
      <c r="AP6" s="5"/>
    </row>
    <row r="7" spans="1:51" x14ac:dyDescent="0.3">
      <c r="B7" s="280"/>
      <c r="C7" s="280"/>
      <c r="D7" s="280"/>
      <c r="E7" s="280"/>
      <c r="F7" s="280"/>
      <c r="G7" s="280"/>
      <c r="H7" s="280"/>
      <c r="I7" s="280"/>
      <c r="J7" s="280"/>
      <c r="K7" s="280"/>
      <c r="L7" s="280"/>
      <c r="O7" s="605"/>
      <c r="P7" s="316" t="s">
        <v>2</v>
      </c>
      <c r="Q7" s="290" t="str">
        <f>IF(ISBLANK('Title Sheet'!$C$16), "", 'Title Sheet'!$C$16)</f>
        <v/>
      </c>
      <c r="R7" s="445"/>
      <c r="S7" s="279"/>
      <c r="T7" s="271"/>
      <c r="U7" s="279"/>
      <c r="V7" s="271"/>
      <c r="W7" s="273"/>
      <c r="X7" s="271"/>
      <c r="Y7" s="281"/>
      <c r="Z7" s="271"/>
      <c r="AA7" s="271"/>
      <c r="AB7" s="271"/>
      <c r="AC7" s="285"/>
      <c r="AD7" s="286"/>
      <c r="AE7" s="356"/>
      <c r="AH7" s="6"/>
      <c r="AI7" s="7"/>
      <c r="AJ7" s="440"/>
      <c r="AK7" s="440"/>
      <c r="AL7" s="440"/>
      <c r="AM7" s="440"/>
      <c r="AN7" s="440"/>
      <c r="AO7" s="440"/>
      <c r="AP7" s="5"/>
    </row>
    <row r="8" spans="1:51" x14ac:dyDescent="0.3">
      <c r="B8" s="280"/>
      <c r="C8" s="280"/>
      <c r="D8" s="280"/>
      <c r="E8" s="280"/>
      <c r="F8" s="280"/>
      <c r="G8" s="280"/>
      <c r="H8" s="280"/>
      <c r="I8" s="280"/>
      <c r="J8" s="280"/>
      <c r="K8" s="280"/>
      <c r="L8" s="280"/>
      <c r="O8" s="606"/>
      <c r="P8" s="607"/>
      <c r="Q8" s="379"/>
      <c r="R8" s="379"/>
      <c r="S8" s="379"/>
      <c r="T8" s="607"/>
      <c r="U8" s="379"/>
      <c r="V8" s="379"/>
      <c r="W8" s="379"/>
      <c r="X8" s="379"/>
      <c r="Y8" s="379"/>
      <c r="Z8" s="379"/>
      <c r="AA8" s="379"/>
      <c r="AB8" s="607"/>
      <c r="AC8" s="379"/>
      <c r="AD8" s="379"/>
      <c r="AE8" s="380"/>
      <c r="AH8" s="6"/>
      <c r="AI8" s="440"/>
      <c r="AJ8" s="440"/>
      <c r="AK8" s="440"/>
      <c r="AL8" s="440"/>
      <c r="AM8" s="440"/>
      <c r="AN8" s="440"/>
      <c r="AO8" s="440"/>
      <c r="AP8" s="5"/>
      <c r="AS8" s="2"/>
      <c r="AT8" s="2"/>
      <c r="AU8" s="2"/>
      <c r="AV8" s="2"/>
      <c r="AW8" s="2"/>
      <c r="AX8" s="2"/>
      <c r="AY8" s="2"/>
    </row>
    <row r="9" spans="1:51" x14ac:dyDescent="0.3">
      <c r="B9" s="3"/>
      <c r="C9" s="3"/>
      <c r="D9" s="3"/>
      <c r="E9" s="3"/>
      <c r="F9" s="3"/>
      <c r="G9" s="3"/>
      <c r="H9" s="3"/>
      <c r="I9" s="3"/>
      <c r="J9" s="3"/>
      <c r="K9" s="3"/>
      <c r="L9" s="3"/>
      <c r="O9" s="1"/>
      <c r="P9" s="1"/>
      <c r="Q9" s="2"/>
      <c r="R9" s="2"/>
      <c r="S9" s="2"/>
      <c r="T9" s="11"/>
      <c r="U9" s="2"/>
      <c r="V9" s="2"/>
      <c r="W9" s="2"/>
      <c r="X9" s="2"/>
      <c r="Y9" s="2"/>
      <c r="Z9" s="2"/>
      <c r="AA9" s="2"/>
      <c r="AB9" s="1"/>
      <c r="AC9" s="2"/>
      <c r="AD9" s="2"/>
      <c r="AE9" s="2"/>
      <c r="AH9" s="6"/>
      <c r="AI9" s="7"/>
      <c r="AJ9" s="440"/>
      <c r="AK9" s="440"/>
      <c r="AL9" s="440"/>
      <c r="AM9" s="440"/>
      <c r="AN9" s="440"/>
      <c r="AO9" s="440"/>
      <c r="AP9" s="5"/>
    </row>
    <row r="10" spans="1:51" ht="15" customHeight="1" x14ac:dyDescent="0.3">
      <c r="B10" s="3"/>
      <c r="C10" s="3"/>
      <c r="D10" s="3"/>
      <c r="E10" s="3"/>
      <c r="F10" s="3"/>
      <c r="G10" s="3"/>
      <c r="H10" s="3"/>
      <c r="I10" s="3"/>
      <c r="J10" s="3"/>
      <c r="K10" s="3"/>
      <c r="L10" s="3"/>
      <c r="O10" s="623"/>
      <c r="P10" s="601"/>
      <c r="Q10" s="353"/>
      <c r="R10" s="353"/>
      <c r="S10" s="353"/>
      <c r="T10" s="601"/>
      <c r="U10" s="353"/>
      <c r="V10" s="353"/>
      <c r="W10" s="353"/>
      <c r="X10" s="353"/>
      <c r="Y10" s="353"/>
      <c r="Z10" s="353"/>
      <c r="AA10" s="353"/>
      <c r="AB10" s="601"/>
      <c r="AC10" s="353"/>
      <c r="AD10" s="353"/>
      <c r="AE10" s="354"/>
      <c r="AH10" s="6"/>
      <c r="AI10" s="7"/>
      <c r="AJ10" s="54"/>
      <c r="AK10" s="54"/>
      <c r="AL10" s="54"/>
      <c r="AM10" s="54"/>
      <c r="AN10" s="54"/>
      <c r="AO10" s="54"/>
      <c r="AP10" s="5"/>
    </row>
    <row r="11" spans="1:51" ht="15" customHeight="1" x14ac:dyDescent="0.3">
      <c r="B11" s="3"/>
      <c r="C11" s="3"/>
      <c r="D11" s="3"/>
      <c r="E11" s="3"/>
      <c r="F11" s="3"/>
      <c r="G11" s="3"/>
      <c r="H11" s="3"/>
      <c r="I11" s="3"/>
      <c r="J11" s="3"/>
      <c r="K11" s="3"/>
      <c r="L11" s="3"/>
      <c r="O11" s="605"/>
      <c r="P11" s="316" t="s">
        <v>293</v>
      </c>
      <c r="Q11" s="201" t="s">
        <v>50</v>
      </c>
      <c r="R11" s="446"/>
      <c r="S11" s="279"/>
      <c r="T11" s="279"/>
      <c r="U11" s="291" t="s">
        <v>474</v>
      </c>
      <c r="V11" s="255"/>
      <c r="W11" s="279" t="s">
        <v>400</v>
      </c>
      <c r="X11" s="279"/>
      <c r="Y11" s="291" t="s">
        <v>420</v>
      </c>
      <c r="Z11" s="258"/>
      <c r="AA11" s="537" t="s">
        <v>478</v>
      </c>
      <c r="AB11" s="294"/>
      <c r="AC11" s="295"/>
      <c r="AD11" s="279"/>
      <c r="AE11" s="356"/>
      <c r="AH11" s="6"/>
      <c r="AI11" s="7"/>
      <c r="AJ11" s="440"/>
      <c r="AK11" s="440"/>
      <c r="AL11" s="440"/>
      <c r="AM11" s="440"/>
      <c r="AN11" s="440"/>
      <c r="AO11" s="440"/>
      <c r="AP11" s="5"/>
    </row>
    <row r="12" spans="1:51" ht="15" customHeight="1" x14ac:dyDescent="0.3">
      <c r="B12" s="3"/>
      <c r="C12" s="3"/>
      <c r="D12" s="3"/>
      <c r="E12" s="3"/>
      <c r="F12" s="3"/>
      <c r="G12" s="3"/>
      <c r="H12" s="3"/>
      <c r="I12" s="3"/>
      <c r="J12" s="3"/>
      <c r="K12" s="3"/>
      <c r="L12" s="3"/>
      <c r="O12" s="605"/>
      <c r="P12" s="279"/>
      <c r="Q12" s="279"/>
      <c r="R12" s="279"/>
      <c r="S12" s="279"/>
      <c r="T12" s="279"/>
      <c r="U12" s="291" t="s">
        <v>421</v>
      </c>
      <c r="V12" s="256"/>
      <c r="W12" s="279" t="s">
        <v>402</v>
      </c>
      <c r="X12" s="279"/>
      <c r="Y12" s="291" t="s">
        <v>419</v>
      </c>
      <c r="Z12" s="259"/>
      <c r="AA12" s="537" t="s">
        <v>478</v>
      </c>
      <c r="AB12" s="294"/>
      <c r="AC12" s="295"/>
      <c r="AD12" s="279"/>
      <c r="AE12" s="356"/>
      <c r="AH12" s="6"/>
      <c r="AI12" s="7"/>
      <c r="AJ12" s="440"/>
      <c r="AK12" s="440"/>
      <c r="AL12" s="440"/>
      <c r="AM12" s="440"/>
      <c r="AN12" s="440"/>
      <c r="AO12" s="440"/>
      <c r="AP12" s="5"/>
    </row>
    <row r="13" spans="1:51" ht="15" customHeight="1" x14ac:dyDescent="0.3">
      <c r="B13" s="3"/>
      <c r="C13" s="3"/>
      <c r="D13" s="3"/>
      <c r="E13" s="3"/>
      <c r="F13" s="3"/>
      <c r="G13" s="3"/>
      <c r="H13" s="3"/>
      <c r="I13" s="3"/>
      <c r="J13" s="3"/>
      <c r="K13" s="3"/>
      <c r="L13" s="3"/>
      <c r="O13" s="605"/>
      <c r="P13" s="279"/>
      <c r="Q13" s="279"/>
      <c r="R13" s="279"/>
      <c r="S13" s="279"/>
      <c r="T13" s="279"/>
      <c r="U13" s="291" t="s">
        <v>422</v>
      </c>
      <c r="V13" s="257"/>
      <c r="W13" s="279" t="s">
        <v>406</v>
      </c>
      <c r="X13" s="279"/>
      <c r="Y13" s="291" t="s">
        <v>423</v>
      </c>
      <c r="Z13" s="752"/>
      <c r="AA13" s="753"/>
      <c r="AB13" s="296"/>
      <c r="AC13" s="297"/>
      <c r="AD13" s="279"/>
      <c r="AE13" s="356"/>
      <c r="AH13" s="6"/>
      <c r="AI13" s="7"/>
      <c r="AJ13" s="440"/>
      <c r="AK13" s="440"/>
      <c r="AL13" s="440"/>
      <c r="AM13" s="440"/>
      <c r="AN13" s="440"/>
      <c r="AO13" s="440"/>
      <c r="AP13" s="5"/>
    </row>
    <row r="14" spans="1:51" ht="15" customHeight="1" x14ac:dyDescent="0.3">
      <c r="B14" s="3"/>
      <c r="C14" s="3"/>
      <c r="D14" s="3"/>
      <c r="E14" s="3"/>
      <c r="F14" s="3"/>
      <c r="G14" s="3"/>
      <c r="H14" s="3"/>
      <c r="I14" s="3"/>
      <c r="J14" s="3"/>
      <c r="K14" s="3"/>
      <c r="L14" s="3"/>
      <c r="O14" s="605"/>
      <c r="P14" s="271"/>
      <c r="Q14" s="271"/>
      <c r="R14" s="271"/>
      <c r="S14" s="298"/>
      <c r="T14" s="299"/>
      <c r="U14" s="300"/>
      <c r="V14" s="279"/>
      <c r="W14" s="271"/>
      <c r="X14" s="271"/>
      <c r="Y14" s="271"/>
      <c r="Z14" s="271"/>
      <c r="AA14" s="271"/>
      <c r="AB14" s="271"/>
      <c r="AC14" s="271"/>
      <c r="AD14" s="271"/>
      <c r="AE14" s="604"/>
      <c r="AH14" s="6"/>
      <c r="AI14" s="7"/>
      <c r="AJ14" s="440"/>
      <c r="AK14" s="440"/>
      <c r="AL14" s="440"/>
      <c r="AM14" s="440"/>
      <c r="AN14" s="440"/>
      <c r="AO14" s="440"/>
      <c r="AP14" s="5"/>
    </row>
    <row r="15" spans="1:51" ht="15" customHeight="1" x14ac:dyDescent="0.3">
      <c r="B15" s="3"/>
      <c r="C15" s="3"/>
      <c r="D15" s="3"/>
      <c r="E15" s="3"/>
      <c r="F15" s="3"/>
      <c r="G15" s="3"/>
      <c r="H15" s="3"/>
      <c r="I15" s="3"/>
      <c r="J15" s="3"/>
      <c r="K15" s="3"/>
      <c r="L15" s="3"/>
      <c r="O15" s="605"/>
      <c r="P15" s="271"/>
      <c r="Q15" s="284" t="s">
        <v>28</v>
      </c>
      <c r="R15" s="301" t="s">
        <v>29</v>
      </c>
      <c r="S15" s="301" t="s">
        <v>30</v>
      </c>
      <c r="T15" s="301" t="s">
        <v>31</v>
      </c>
      <c r="U15" s="301" t="s">
        <v>32</v>
      </c>
      <c r="V15" s="301" t="s">
        <v>33</v>
      </c>
      <c r="W15" s="301" t="s">
        <v>34</v>
      </c>
      <c r="X15" s="301" t="s">
        <v>35</v>
      </c>
      <c r="Y15" s="301" t="s">
        <v>36</v>
      </c>
      <c r="Z15" s="301" t="s">
        <v>88</v>
      </c>
      <c r="AA15" s="301" t="s">
        <v>476</v>
      </c>
      <c r="AB15" s="301" t="s">
        <v>37</v>
      </c>
      <c r="AC15" s="301" t="s">
        <v>38</v>
      </c>
      <c r="AD15" s="301" t="s">
        <v>39</v>
      </c>
      <c r="AE15" s="356"/>
      <c r="AF15" s="2"/>
      <c r="AG15" s="2"/>
      <c r="AH15" s="2"/>
      <c r="AI15" s="2"/>
      <c r="AO15" s="2"/>
      <c r="AP15" s="2"/>
    </row>
    <row r="16" spans="1:51" ht="15" customHeight="1" x14ac:dyDescent="0.3">
      <c r="A16" s="2"/>
      <c r="B16" s="3"/>
      <c r="C16" s="3"/>
      <c r="D16" s="3"/>
      <c r="E16" s="3"/>
      <c r="F16" s="3"/>
      <c r="G16" s="3"/>
      <c r="H16" s="3"/>
      <c r="I16" s="3"/>
      <c r="J16" s="3"/>
      <c r="K16" s="3"/>
      <c r="L16" s="3"/>
      <c r="O16" s="605"/>
      <c r="P16" s="271"/>
      <c r="Q16" s="291" t="s">
        <v>418</v>
      </c>
      <c r="R16" s="260"/>
      <c r="S16" s="260"/>
      <c r="T16" s="260"/>
      <c r="U16" s="260"/>
      <c r="V16" s="260"/>
      <c r="W16" s="260"/>
      <c r="X16" s="260"/>
      <c r="Y16" s="260"/>
      <c r="Z16" s="260"/>
      <c r="AA16" s="260"/>
      <c r="AB16" s="260"/>
      <c r="AC16" s="260"/>
      <c r="AD16" s="260"/>
      <c r="AE16" s="356"/>
      <c r="AF16" s="2"/>
      <c r="AG16" s="2"/>
    </row>
    <row r="17" spans="1:49" s="2" customFormat="1" ht="15" customHeight="1" x14ac:dyDescent="0.3">
      <c r="A17"/>
      <c r="B17" s="3"/>
      <c r="C17" s="3"/>
      <c r="D17" s="3"/>
      <c r="E17" s="3"/>
      <c r="F17" s="3"/>
      <c r="G17" s="3"/>
      <c r="H17" s="3"/>
      <c r="I17" s="3"/>
      <c r="J17" s="3"/>
      <c r="K17" s="3"/>
      <c r="L17" s="3"/>
      <c r="M17"/>
      <c r="N17"/>
      <c r="O17" s="605"/>
      <c r="P17" s="271"/>
      <c r="Q17" s="291" t="s">
        <v>814</v>
      </c>
      <c r="R17" s="630"/>
      <c r="S17" s="630"/>
      <c r="T17" s="630"/>
      <c r="U17" s="630"/>
      <c r="V17" s="630"/>
      <c r="W17" s="630"/>
      <c r="X17" s="630"/>
      <c r="Y17" s="630"/>
      <c r="Z17" s="630"/>
      <c r="AA17" s="630"/>
      <c r="AB17" s="630"/>
      <c r="AC17" s="630"/>
      <c r="AD17" s="630"/>
      <c r="AE17" s="356"/>
      <c r="AH17"/>
      <c r="AI17"/>
      <c r="AJ17"/>
      <c r="AK17"/>
      <c r="AL17"/>
      <c r="AM17"/>
      <c r="AN17"/>
      <c r="AO17"/>
      <c r="AP17"/>
      <c r="AQ17"/>
      <c r="AR17"/>
      <c r="AS17"/>
      <c r="AT17"/>
      <c r="AU17"/>
      <c r="AV17"/>
      <c r="AW17"/>
    </row>
    <row r="18" spans="1:49" ht="15" customHeight="1" x14ac:dyDescent="0.3">
      <c r="B18" s="3"/>
      <c r="C18" s="3"/>
      <c r="D18" s="3"/>
      <c r="E18" s="3"/>
      <c r="F18" s="3"/>
      <c r="G18" s="3"/>
      <c r="H18" s="3"/>
      <c r="I18" s="3"/>
      <c r="J18" s="3"/>
      <c r="K18" s="3"/>
      <c r="L18" s="3"/>
      <c r="O18" s="605"/>
      <c r="P18" s="271"/>
      <c r="Q18" s="291" t="s">
        <v>417</v>
      </c>
      <c r="R18" s="265"/>
      <c r="S18" s="265"/>
      <c r="T18" s="265"/>
      <c r="U18" s="265"/>
      <c r="V18" s="265"/>
      <c r="W18" s="265"/>
      <c r="X18" s="265"/>
      <c r="Y18" s="265"/>
      <c r="Z18" s="265"/>
      <c r="AA18" s="265"/>
      <c r="AB18" s="265"/>
      <c r="AC18" s="265"/>
      <c r="AD18" s="265"/>
      <c r="AE18" s="356"/>
    </row>
    <row r="19" spans="1:49" ht="15" customHeight="1" x14ac:dyDescent="0.3">
      <c r="B19" s="3"/>
      <c r="C19" s="3"/>
      <c r="D19" s="3"/>
      <c r="E19" s="3"/>
      <c r="F19" s="3"/>
      <c r="G19" s="3"/>
      <c r="H19" s="3"/>
      <c r="I19" s="3"/>
      <c r="J19" s="3"/>
      <c r="K19" s="3"/>
      <c r="L19" s="3"/>
      <c r="O19" s="605"/>
      <c r="P19" s="271"/>
      <c r="Q19" s="284"/>
      <c r="R19" s="301"/>
      <c r="S19" s="301"/>
      <c r="T19" s="301"/>
      <c r="U19" s="301"/>
      <c r="V19" s="301"/>
      <c r="W19" s="301"/>
      <c r="X19" s="301"/>
      <c r="Y19" s="301"/>
      <c r="Z19" s="301"/>
      <c r="AA19" s="301"/>
      <c r="AB19" s="301"/>
      <c r="AC19" s="301"/>
      <c r="AD19" s="301"/>
      <c r="AE19" s="356"/>
    </row>
    <row r="20" spans="1:49" ht="15" customHeight="1" x14ac:dyDescent="0.3">
      <c r="B20" s="3"/>
      <c r="C20" s="3"/>
      <c r="D20" s="3"/>
      <c r="E20" s="3"/>
      <c r="F20" s="3"/>
      <c r="G20" s="3"/>
      <c r="H20" s="3"/>
      <c r="I20" s="3"/>
      <c r="J20" s="3"/>
      <c r="K20" s="3"/>
      <c r="L20" s="3"/>
      <c r="O20" s="605"/>
      <c r="P20" s="271"/>
      <c r="Q20" s="284" t="s">
        <v>28</v>
      </c>
      <c r="R20" s="301" t="s">
        <v>29</v>
      </c>
      <c r="S20" s="301" t="s">
        <v>30</v>
      </c>
      <c r="T20" s="301" t="s">
        <v>31</v>
      </c>
      <c r="U20" s="301" t="s">
        <v>32</v>
      </c>
      <c r="V20" s="301" t="s">
        <v>33</v>
      </c>
      <c r="W20" s="301" t="s">
        <v>34</v>
      </c>
      <c r="X20" s="301" t="s">
        <v>35</v>
      </c>
      <c r="Y20" s="301" t="s">
        <v>36</v>
      </c>
      <c r="Z20" s="301" t="s">
        <v>88</v>
      </c>
      <c r="AA20" s="301" t="s">
        <v>476</v>
      </c>
      <c r="AB20" s="301" t="s">
        <v>37</v>
      </c>
      <c r="AC20" s="301" t="s">
        <v>38</v>
      </c>
      <c r="AD20" s="301" t="s">
        <v>39</v>
      </c>
      <c r="AE20" s="356"/>
    </row>
    <row r="21" spans="1:49" ht="15" customHeight="1" x14ac:dyDescent="0.3">
      <c r="B21" s="3"/>
      <c r="C21" s="3"/>
      <c r="D21" s="3"/>
      <c r="E21" s="3"/>
      <c r="F21" s="3"/>
      <c r="G21" s="3"/>
      <c r="H21" s="3"/>
      <c r="I21" s="3"/>
      <c r="J21" s="3"/>
      <c r="K21" s="3"/>
      <c r="L21" s="3"/>
      <c r="O21" s="605"/>
      <c r="P21" s="271"/>
      <c r="Q21" s="291" t="s">
        <v>411</v>
      </c>
      <c r="R21" s="262"/>
      <c r="S21" s="262"/>
      <c r="T21" s="262"/>
      <c r="U21" s="262"/>
      <c r="V21" s="262"/>
      <c r="W21" s="262"/>
      <c r="X21" s="262"/>
      <c r="Y21" s="262"/>
      <c r="Z21" s="262"/>
      <c r="AA21" s="262"/>
      <c r="AB21" s="454" t="s">
        <v>90</v>
      </c>
      <c r="AC21" s="455" t="s">
        <v>90</v>
      </c>
      <c r="AD21" s="456" t="s">
        <v>90</v>
      </c>
      <c r="AE21" s="356"/>
      <c r="AF21" s="47"/>
      <c r="AG21" s="47"/>
    </row>
    <row r="22" spans="1:49" ht="15" customHeight="1" x14ac:dyDescent="0.3">
      <c r="B22" s="3"/>
      <c r="C22" s="3"/>
      <c r="D22" s="3"/>
      <c r="E22" s="3"/>
      <c r="F22" s="3"/>
      <c r="G22" s="3"/>
      <c r="H22" s="3"/>
      <c r="I22" s="3"/>
      <c r="J22" s="3"/>
      <c r="K22" s="3"/>
      <c r="L22" s="3"/>
      <c r="O22" s="605"/>
      <c r="P22" s="271"/>
      <c r="Q22" s="291" t="s">
        <v>412</v>
      </c>
      <c r="R22" s="263"/>
      <c r="S22" s="263"/>
      <c r="T22" s="263"/>
      <c r="U22" s="263"/>
      <c r="V22" s="263"/>
      <c r="W22" s="263"/>
      <c r="X22" s="263"/>
      <c r="Y22" s="263"/>
      <c r="Z22" s="263"/>
      <c r="AA22" s="263"/>
      <c r="AB22" s="263"/>
      <c r="AC22" s="263"/>
      <c r="AD22" s="453"/>
      <c r="AE22" s="356"/>
      <c r="AF22" s="47"/>
      <c r="AG22" s="47"/>
      <c r="AH22" s="512"/>
      <c r="AI22" s="2"/>
      <c r="AJ22" s="2"/>
      <c r="AK22" s="2"/>
      <c r="AL22" s="2"/>
      <c r="AM22" s="2"/>
      <c r="AN22" s="2"/>
    </row>
    <row r="23" spans="1:49" ht="15" customHeight="1" x14ac:dyDescent="0.3">
      <c r="B23" s="3"/>
      <c r="C23" s="3"/>
      <c r="D23" s="3"/>
      <c r="E23" s="3"/>
      <c r="F23" s="3"/>
      <c r="G23" s="3"/>
      <c r="H23" s="3"/>
      <c r="I23" s="3"/>
      <c r="J23" s="3"/>
      <c r="K23" s="3"/>
      <c r="L23" s="3"/>
      <c r="O23" s="605"/>
      <c r="P23" s="271"/>
      <c r="Q23" s="291" t="s">
        <v>413</v>
      </c>
      <c r="R23" s="263"/>
      <c r="S23" s="263"/>
      <c r="T23" s="263"/>
      <c r="U23" s="263"/>
      <c r="V23" s="263"/>
      <c r="W23" s="263"/>
      <c r="X23" s="263"/>
      <c r="Y23" s="263"/>
      <c r="Z23" s="263"/>
      <c r="AA23" s="263"/>
      <c r="AB23" s="263"/>
      <c r="AC23" s="263"/>
      <c r="AD23" s="263"/>
      <c r="AE23" s="356"/>
      <c r="AF23" s="2"/>
      <c r="AG23" s="2"/>
      <c r="AH23" s="2"/>
      <c r="AI23" s="2"/>
      <c r="AJ23" s="2"/>
      <c r="AK23" s="2"/>
      <c r="AL23" s="2"/>
      <c r="AM23" s="2"/>
      <c r="AN23" s="2"/>
    </row>
    <row r="24" spans="1:49" ht="15" customHeight="1" x14ac:dyDescent="0.3">
      <c r="B24" s="3"/>
      <c r="C24" s="3"/>
      <c r="D24" s="3"/>
      <c r="E24" s="3"/>
      <c r="F24" s="3"/>
      <c r="G24" s="3"/>
      <c r="H24" s="3"/>
      <c r="I24" s="3"/>
      <c r="J24" s="3"/>
      <c r="K24" s="3"/>
      <c r="L24" s="3"/>
      <c r="O24" s="605"/>
      <c r="P24" s="271"/>
      <c r="Q24" s="291" t="s">
        <v>414</v>
      </c>
      <c r="R24" s="261"/>
      <c r="S24" s="261"/>
      <c r="T24" s="261"/>
      <c r="U24" s="261"/>
      <c r="V24" s="261"/>
      <c r="W24" s="261"/>
      <c r="X24" s="261"/>
      <c r="Y24" s="261"/>
      <c r="Z24" s="261"/>
      <c r="AA24" s="261"/>
      <c r="AB24" s="261"/>
      <c r="AC24" s="261"/>
      <c r="AD24" s="261"/>
      <c r="AE24" s="356"/>
      <c r="AF24" s="2"/>
      <c r="AG24" s="2"/>
    </row>
    <row r="25" spans="1:49" ht="15" customHeight="1" x14ac:dyDescent="0.3">
      <c r="B25" s="3"/>
      <c r="C25" s="3"/>
      <c r="D25" s="3"/>
      <c r="E25" s="3"/>
      <c r="F25" s="3"/>
      <c r="G25" s="3"/>
      <c r="H25" s="3"/>
      <c r="I25" s="3"/>
      <c r="J25" s="3"/>
      <c r="K25" s="3"/>
      <c r="L25" s="3"/>
      <c r="O25" s="605"/>
      <c r="P25" s="271"/>
      <c r="Q25" s="291" t="s">
        <v>415</v>
      </c>
      <c r="R25" s="264"/>
      <c r="S25" s="264"/>
      <c r="T25" s="264"/>
      <c r="U25" s="264"/>
      <c r="V25" s="264"/>
      <c r="W25" s="264"/>
      <c r="X25" s="264"/>
      <c r="Y25" s="264"/>
      <c r="Z25" s="264"/>
      <c r="AA25" s="264"/>
      <c r="AB25" s="264"/>
      <c r="AC25" s="264"/>
      <c r="AD25" s="262"/>
      <c r="AE25" s="604"/>
      <c r="AF25" s="2"/>
      <c r="AG25" s="2"/>
    </row>
    <row r="26" spans="1:49" ht="15" customHeight="1" x14ac:dyDescent="0.3">
      <c r="B26" s="3"/>
      <c r="C26" s="3"/>
      <c r="D26" s="3"/>
      <c r="E26" s="3"/>
      <c r="F26" s="3"/>
      <c r="G26" s="3"/>
      <c r="H26" s="3"/>
      <c r="I26" s="3"/>
      <c r="J26" s="3"/>
      <c r="K26" s="3"/>
      <c r="L26" s="3"/>
      <c r="O26" s="605"/>
      <c r="P26" s="271"/>
      <c r="Q26" s="291" t="s">
        <v>416</v>
      </c>
      <c r="R26" s="265"/>
      <c r="S26" s="265"/>
      <c r="T26" s="265"/>
      <c r="U26" s="265"/>
      <c r="V26" s="265"/>
      <c r="W26" s="265"/>
      <c r="X26" s="265"/>
      <c r="Y26" s="265"/>
      <c r="Z26" s="265"/>
      <c r="AA26" s="265"/>
      <c r="AB26" s="265"/>
      <c r="AC26" s="265"/>
      <c r="AD26" s="265"/>
      <c r="AE26" s="604"/>
      <c r="AF26" s="2"/>
      <c r="AG26" s="2"/>
    </row>
    <row r="27" spans="1:49" ht="15" customHeight="1" x14ac:dyDescent="0.3">
      <c r="B27" s="3"/>
      <c r="C27" s="3"/>
      <c r="D27" s="3"/>
      <c r="E27" s="3"/>
      <c r="F27" s="3"/>
      <c r="G27" s="3"/>
      <c r="H27" s="3"/>
      <c r="I27" s="3"/>
      <c r="J27" s="3"/>
      <c r="K27" s="3"/>
      <c r="L27" s="3"/>
      <c r="O27" s="605"/>
      <c r="P27" s="271"/>
      <c r="Q27" s="271"/>
      <c r="R27" s="302"/>
      <c r="S27" s="302"/>
      <c r="T27" s="302"/>
      <c r="U27" s="302"/>
      <c r="V27" s="302"/>
      <c r="W27" s="302"/>
      <c r="X27" s="302"/>
      <c r="Y27" s="302"/>
      <c r="Z27" s="302"/>
      <c r="AA27" s="302"/>
      <c r="AB27" s="303"/>
      <c r="AC27" s="303"/>
      <c r="AD27" s="271"/>
      <c r="AE27" s="604"/>
      <c r="AF27" s="2"/>
      <c r="AG27" s="2"/>
    </row>
    <row r="28" spans="1:49" ht="15" customHeight="1" x14ac:dyDescent="0.3">
      <c r="B28" s="2"/>
      <c r="C28" s="2"/>
      <c r="D28" s="2"/>
      <c r="E28" s="2"/>
      <c r="F28" s="2"/>
      <c r="G28" s="2"/>
      <c r="H28" s="2"/>
      <c r="I28" s="2"/>
      <c r="J28" s="2"/>
      <c r="K28" s="2"/>
      <c r="L28" s="2"/>
      <c r="O28" s="605"/>
      <c r="P28" s="271"/>
      <c r="Q28" s="284"/>
      <c r="R28" s="654" t="s">
        <v>821</v>
      </c>
      <c r="S28" s="654" t="s">
        <v>832</v>
      </c>
      <c r="T28" s="654" t="s">
        <v>822</v>
      </c>
      <c r="U28" s="654" t="s">
        <v>823</v>
      </c>
      <c r="V28" s="654" t="s">
        <v>824</v>
      </c>
      <c r="W28" s="654" t="s">
        <v>825</v>
      </c>
      <c r="X28" s="400" t="s">
        <v>826</v>
      </c>
      <c r="Y28" s="654" t="s">
        <v>827</v>
      </c>
      <c r="Z28" s="654" t="s">
        <v>828</v>
      </c>
      <c r="AA28" s="655" t="s">
        <v>457</v>
      </c>
      <c r="AB28" s="301"/>
      <c r="AC28" s="301"/>
      <c r="AD28" s="301"/>
      <c r="AE28" s="356"/>
      <c r="AF28" s="2"/>
      <c r="AG28" s="2"/>
    </row>
    <row r="29" spans="1:49" ht="15" customHeight="1" x14ac:dyDescent="0.3">
      <c r="O29" s="605"/>
      <c r="P29" s="271"/>
      <c r="Q29" s="291" t="s">
        <v>45</v>
      </c>
      <c r="R29" s="204"/>
      <c r="S29" s="204"/>
      <c r="T29" s="204"/>
      <c r="U29" s="204"/>
      <c r="V29" s="204"/>
      <c r="W29" s="204"/>
      <c r="X29" s="204"/>
      <c r="Y29" s="204"/>
      <c r="Z29" s="204"/>
      <c r="AA29" s="204"/>
      <c r="AB29" s="656" t="s">
        <v>40</v>
      </c>
      <c r="AC29" s="656" t="s">
        <v>41</v>
      </c>
      <c r="AD29" s="400" t="s">
        <v>42</v>
      </c>
      <c r="AE29" s="604"/>
      <c r="AF29" s="2"/>
      <c r="AG29" s="2"/>
    </row>
    <row r="30" spans="1:49" ht="15" customHeight="1" x14ac:dyDescent="0.3">
      <c r="O30" s="605"/>
      <c r="P30" s="271"/>
      <c r="Q30" s="291" t="s">
        <v>76</v>
      </c>
      <c r="R30" s="262"/>
      <c r="S30" s="262"/>
      <c r="T30" s="262"/>
      <c r="U30" s="262"/>
      <c r="V30" s="262"/>
      <c r="W30" s="262"/>
      <c r="X30" s="262"/>
      <c r="Y30" s="262"/>
      <c r="Z30" s="262"/>
      <c r="AA30" s="262"/>
      <c r="AB30" s="262"/>
      <c r="AC30" s="262"/>
      <c r="AD30" s="255"/>
      <c r="AE30" s="604"/>
      <c r="AF30" s="2"/>
      <c r="AG30" s="2"/>
    </row>
    <row r="31" spans="1:49" ht="15" customHeight="1" x14ac:dyDescent="0.3">
      <c r="C31" s="42"/>
      <c r="D31" s="42"/>
      <c r="E31" s="42"/>
      <c r="F31" s="42"/>
      <c r="G31" s="42"/>
      <c r="H31" s="42"/>
      <c r="I31" s="42"/>
      <c r="J31" s="42"/>
      <c r="K31" s="42"/>
      <c r="O31" s="605"/>
      <c r="P31" s="271"/>
      <c r="Q31" s="285" t="s">
        <v>77</v>
      </c>
      <c r="R31" s="266"/>
      <c r="S31" s="266"/>
      <c r="T31" s="266"/>
      <c r="U31" s="266"/>
      <c r="V31" s="266"/>
      <c r="W31" s="263"/>
      <c r="X31" s="263"/>
      <c r="Y31" s="266"/>
      <c r="Z31" s="266"/>
      <c r="AA31" s="266"/>
      <c r="AB31" s="266"/>
      <c r="AC31" s="266"/>
      <c r="AD31" s="266"/>
      <c r="AE31" s="604"/>
      <c r="AF31" s="2"/>
      <c r="AG31" s="2"/>
    </row>
    <row r="32" spans="1:49" ht="15" customHeight="1" x14ac:dyDescent="0.3">
      <c r="O32" s="605"/>
      <c r="P32" s="271"/>
      <c r="Q32" s="285" t="s">
        <v>464</v>
      </c>
      <c r="R32" s="267"/>
      <c r="S32" s="267"/>
      <c r="T32" s="267"/>
      <c r="U32" s="267"/>
      <c r="V32" s="267"/>
      <c r="W32" s="267"/>
      <c r="X32" s="267"/>
      <c r="Y32" s="267"/>
      <c r="Z32" s="267"/>
      <c r="AA32" s="267"/>
      <c r="AB32" s="267"/>
      <c r="AC32" s="267"/>
      <c r="AD32" s="267"/>
      <c r="AE32" s="604"/>
      <c r="AF32" s="2"/>
      <c r="AG32" s="2"/>
    </row>
    <row r="33" spans="1:49" ht="75" customHeight="1" x14ac:dyDescent="0.3">
      <c r="O33" s="605"/>
      <c r="P33" s="271"/>
      <c r="Q33" s="306" t="s">
        <v>424</v>
      </c>
      <c r="R33" s="205"/>
      <c r="S33" s="206"/>
      <c r="T33" s="206"/>
      <c r="U33" s="206"/>
      <c r="V33" s="206"/>
      <c r="W33" s="206"/>
      <c r="X33" s="206"/>
      <c r="Y33" s="206"/>
      <c r="Z33" s="206"/>
      <c r="AA33" s="205"/>
      <c r="AB33" s="206"/>
      <c r="AC33" s="206"/>
      <c r="AD33" s="206"/>
      <c r="AE33" s="604"/>
      <c r="AF33" s="2"/>
      <c r="AG33" s="2"/>
    </row>
    <row r="34" spans="1:49" ht="15" customHeight="1" x14ac:dyDescent="0.3">
      <c r="O34" s="355"/>
      <c r="P34" s="279"/>
      <c r="Q34" s="279"/>
      <c r="R34" s="279"/>
      <c r="S34" s="279"/>
      <c r="T34" s="279"/>
      <c r="U34" s="279"/>
      <c r="V34" s="279"/>
      <c r="W34" s="279"/>
      <c r="X34" s="279"/>
      <c r="Y34" s="279"/>
      <c r="Z34" s="279"/>
      <c r="AA34" s="279"/>
      <c r="AB34" s="279"/>
      <c r="AC34" s="279"/>
      <c r="AD34" s="279"/>
      <c r="AE34" s="356"/>
      <c r="AF34" s="2"/>
      <c r="AG34" s="2"/>
    </row>
    <row r="35" spans="1:49" ht="15" customHeight="1" x14ac:dyDescent="0.3">
      <c r="O35" s="178"/>
      <c r="P35" s="179" t="s">
        <v>486</v>
      </c>
      <c r="Q35" s="179"/>
      <c r="R35" s="179"/>
      <c r="S35" s="179"/>
      <c r="T35" s="179"/>
      <c r="U35" s="624" t="s">
        <v>469</v>
      </c>
      <c r="V35" s="179"/>
      <c r="W35" s="179"/>
      <c r="X35" s="179"/>
      <c r="Y35" s="179"/>
      <c r="Z35" s="179"/>
      <c r="AA35" s="179"/>
      <c r="AB35" s="179"/>
      <c r="AC35" s="179"/>
      <c r="AD35" s="179"/>
      <c r="AE35" s="180"/>
      <c r="AF35" s="2"/>
      <c r="AG35" s="2"/>
    </row>
    <row r="36" spans="1:49" ht="15" customHeight="1" x14ac:dyDescent="0.3">
      <c r="O36" s="2"/>
      <c r="P36" s="2"/>
      <c r="Q36" s="2"/>
      <c r="R36" s="2"/>
      <c r="S36" s="2"/>
      <c r="T36" s="2"/>
      <c r="U36" s="2"/>
      <c r="V36" s="2"/>
      <c r="W36" s="2"/>
      <c r="X36" s="2"/>
      <c r="Y36" s="2"/>
      <c r="Z36" s="2"/>
      <c r="AA36" s="2"/>
      <c r="AB36" s="2"/>
      <c r="AC36" s="2"/>
      <c r="AD36" s="2"/>
      <c r="AE36" s="2"/>
      <c r="AF36" s="2"/>
      <c r="AG36" s="2"/>
    </row>
    <row r="37" spans="1:49" ht="15" customHeight="1" x14ac:dyDescent="0.3">
      <c r="O37" s="623"/>
      <c r="P37" s="601"/>
      <c r="Q37" s="353"/>
      <c r="R37" s="353"/>
      <c r="S37" s="353"/>
      <c r="T37" s="601"/>
      <c r="U37" s="353"/>
      <c r="V37" s="353"/>
      <c r="W37" s="353"/>
      <c r="X37" s="353"/>
      <c r="Y37" s="353"/>
      <c r="Z37" s="353"/>
      <c r="AA37" s="353"/>
      <c r="AB37" s="601"/>
      <c r="AC37" s="353"/>
      <c r="AD37" s="353"/>
      <c r="AE37" s="354"/>
      <c r="AF37" s="2"/>
      <c r="AG37" s="2"/>
    </row>
    <row r="38" spans="1:49" ht="15" customHeight="1" x14ac:dyDescent="0.3">
      <c r="O38" s="605"/>
      <c r="P38" s="316" t="s">
        <v>293</v>
      </c>
      <c r="Q38" s="201" t="s">
        <v>51</v>
      </c>
      <c r="R38" s="446"/>
      <c r="S38" s="279"/>
      <c r="T38" s="279"/>
      <c r="U38" s="291" t="s">
        <v>474</v>
      </c>
      <c r="V38" s="255"/>
      <c r="W38" s="279" t="s">
        <v>400</v>
      </c>
      <c r="X38" s="279"/>
      <c r="Y38" s="291" t="s">
        <v>420</v>
      </c>
      <c r="Z38" s="258"/>
      <c r="AA38" s="537" t="s">
        <v>478</v>
      </c>
      <c r="AB38" s="294"/>
      <c r="AC38" s="295"/>
      <c r="AD38" s="279"/>
      <c r="AE38" s="356"/>
      <c r="AF38" s="2"/>
      <c r="AG38" s="2"/>
    </row>
    <row r="39" spans="1:49" ht="15" customHeight="1" x14ac:dyDescent="0.3">
      <c r="O39" s="605"/>
      <c r="P39" s="279"/>
      <c r="Q39" s="279"/>
      <c r="R39" s="279"/>
      <c r="S39" s="279"/>
      <c r="T39" s="279"/>
      <c r="U39" s="291" t="s">
        <v>421</v>
      </c>
      <c r="V39" s="256"/>
      <c r="W39" s="279" t="s">
        <v>402</v>
      </c>
      <c r="X39" s="279"/>
      <c r="Y39" s="291" t="s">
        <v>419</v>
      </c>
      <c r="Z39" s="259"/>
      <c r="AA39" s="537" t="s">
        <v>478</v>
      </c>
      <c r="AB39" s="294"/>
      <c r="AC39" s="295"/>
      <c r="AD39" s="279"/>
      <c r="AE39" s="356"/>
      <c r="AF39" s="2"/>
      <c r="AG39" s="2"/>
    </row>
    <row r="40" spans="1:49" ht="15" customHeight="1" x14ac:dyDescent="0.3">
      <c r="O40" s="605"/>
      <c r="P40" s="279"/>
      <c r="Q40" s="279"/>
      <c r="R40" s="279"/>
      <c r="S40" s="279"/>
      <c r="T40" s="279"/>
      <c r="U40" s="291" t="s">
        <v>422</v>
      </c>
      <c r="V40" s="257"/>
      <c r="W40" s="279" t="s">
        <v>406</v>
      </c>
      <c r="X40" s="279"/>
      <c r="Y40" s="291" t="s">
        <v>423</v>
      </c>
      <c r="Z40" s="752"/>
      <c r="AA40" s="753"/>
      <c r="AB40" s="296"/>
      <c r="AC40" s="297"/>
      <c r="AD40" s="279"/>
      <c r="AE40" s="356"/>
      <c r="AF40" s="2"/>
      <c r="AG40" s="2"/>
      <c r="AH40" s="74"/>
      <c r="AI40" s="74"/>
      <c r="AJ40" s="74"/>
      <c r="AK40" s="74"/>
      <c r="AL40" s="74"/>
      <c r="AM40" s="74"/>
      <c r="AN40" s="74"/>
      <c r="AO40" s="74"/>
      <c r="AP40" s="74"/>
      <c r="AQ40" s="74"/>
      <c r="AR40" s="74"/>
      <c r="AS40" s="74"/>
      <c r="AT40" s="74"/>
      <c r="AU40" s="74"/>
      <c r="AV40" s="74"/>
      <c r="AW40" s="74"/>
    </row>
    <row r="41" spans="1:49" ht="15" customHeight="1" x14ac:dyDescent="0.3">
      <c r="A41" s="74"/>
      <c r="O41" s="605"/>
      <c r="P41" s="271"/>
      <c r="Q41" s="271"/>
      <c r="R41" s="271"/>
      <c r="S41" s="298"/>
      <c r="T41" s="299"/>
      <c r="U41" s="300"/>
      <c r="V41" s="279"/>
      <c r="W41" s="271"/>
      <c r="X41" s="271"/>
      <c r="Y41" s="271"/>
      <c r="Z41" s="271"/>
      <c r="AA41" s="271"/>
      <c r="AB41" s="271"/>
      <c r="AC41" s="271"/>
      <c r="AD41" s="271"/>
      <c r="AE41" s="604"/>
      <c r="AF41" s="2"/>
      <c r="AG41" s="2"/>
    </row>
    <row r="42" spans="1:49" s="74" customFormat="1" ht="15" customHeight="1" x14ac:dyDescent="0.3">
      <c r="A42"/>
      <c r="O42" s="605"/>
      <c r="P42" s="271"/>
      <c r="Q42" s="284" t="s">
        <v>28</v>
      </c>
      <c r="R42" s="301" t="s">
        <v>29</v>
      </c>
      <c r="S42" s="301" t="s">
        <v>30</v>
      </c>
      <c r="T42" s="301" t="s">
        <v>31</v>
      </c>
      <c r="U42" s="301" t="s">
        <v>32</v>
      </c>
      <c r="V42" s="301" t="s">
        <v>33</v>
      </c>
      <c r="W42" s="301" t="s">
        <v>34</v>
      </c>
      <c r="X42" s="301" t="s">
        <v>35</v>
      </c>
      <c r="Y42" s="301" t="s">
        <v>36</v>
      </c>
      <c r="Z42" s="301" t="s">
        <v>88</v>
      </c>
      <c r="AA42" s="301" t="s">
        <v>476</v>
      </c>
      <c r="AB42" s="301" t="s">
        <v>37</v>
      </c>
      <c r="AC42" s="301" t="s">
        <v>38</v>
      </c>
      <c r="AD42" s="301" t="s">
        <v>39</v>
      </c>
      <c r="AE42" s="356"/>
      <c r="AF42" s="75"/>
      <c r="AG42" s="75"/>
      <c r="AH42"/>
      <c r="AI42"/>
      <c r="AJ42"/>
      <c r="AK42"/>
      <c r="AL42"/>
      <c r="AM42"/>
      <c r="AN42"/>
      <c r="AO42"/>
      <c r="AP42"/>
      <c r="AQ42"/>
      <c r="AR42"/>
      <c r="AS42"/>
      <c r="AT42"/>
      <c r="AU42"/>
      <c r="AV42"/>
      <c r="AW42"/>
    </row>
    <row r="43" spans="1:49" ht="15" customHeight="1" x14ac:dyDescent="0.3">
      <c r="O43" s="605"/>
      <c r="P43" s="271"/>
      <c r="Q43" s="291" t="s">
        <v>418</v>
      </c>
      <c r="R43" s="260"/>
      <c r="S43" s="260"/>
      <c r="T43" s="260"/>
      <c r="U43" s="260"/>
      <c r="V43" s="260"/>
      <c r="W43" s="260"/>
      <c r="X43" s="260"/>
      <c r="Y43" s="260"/>
      <c r="Z43" s="260"/>
      <c r="AA43" s="260"/>
      <c r="AB43" s="260"/>
      <c r="AC43" s="260"/>
      <c r="AD43" s="260"/>
      <c r="AE43" s="356"/>
      <c r="AF43" s="2"/>
      <c r="AG43" s="2"/>
    </row>
    <row r="44" spans="1:49" ht="15" customHeight="1" x14ac:dyDescent="0.3">
      <c r="O44" s="605"/>
      <c r="P44" s="271"/>
      <c r="Q44" s="291" t="s">
        <v>814</v>
      </c>
      <c r="R44" s="630"/>
      <c r="S44" s="630"/>
      <c r="T44" s="630"/>
      <c r="U44" s="630"/>
      <c r="V44" s="630"/>
      <c r="W44" s="630"/>
      <c r="X44" s="630"/>
      <c r="Y44" s="630"/>
      <c r="Z44" s="630"/>
      <c r="AA44" s="630"/>
      <c r="AB44" s="630"/>
      <c r="AC44" s="630"/>
      <c r="AD44" s="630"/>
      <c r="AE44" s="356"/>
      <c r="AF44" s="2"/>
      <c r="AG44" s="2"/>
    </row>
    <row r="45" spans="1:49" ht="15" customHeight="1" x14ac:dyDescent="0.3">
      <c r="O45" s="605"/>
      <c r="P45" s="271"/>
      <c r="Q45" s="291" t="s">
        <v>417</v>
      </c>
      <c r="R45" s="265"/>
      <c r="S45" s="265"/>
      <c r="T45" s="265"/>
      <c r="U45" s="265"/>
      <c r="V45" s="265"/>
      <c r="W45" s="265"/>
      <c r="X45" s="265"/>
      <c r="Y45" s="265"/>
      <c r="Z45" s="265"/>
      <c r="AA45" s="265"/>
      <c r="AB45" s="265"/>
      <c r="AC45" s="265"/>
      <c r="AD45" s="265"/>
      <c r="AE45" s="356"/>
      <c r="AF45" s="2"/>
      <c r="AG45" s="2"/>
    </row>
    <row r="46" spans="1:49" ht="15" customHeight="1" x14ac:dyDescent="0.3">
      <c r="O46" s="605"/>
      <c r="P46" s="271"/>
      <c r="Q46" s="284"/>
      <c r="R46" s="301"/>
      <c r="S46" s="301"/>
      <c r="T46" s="301"/>
      <c r="U46" s="301"/>
      <c r="V46" s="301"/>
      <c r="W46" s="301"/>
      <c r="X46" s="301"/>
      <c r="Y46" s="301"/>
      <c r="Z46" s="301"/>
      <c r="AA46" s="301"/>
      <c r="AB46" s="301"/>
      <c r="AC46" s="301"/>
      <c r="AD46" s="301"/>
      <c r="AE46" s="356"/>
      <c r="AF46" s="2"/>
      <c r="AG46" s="2"/>
    </row>
    <row r="47" spans="1:49" ht="15" customHeight="1" x14ac:dyDescent="0.3">
      <c r="O47" s="605"/>
      <c r="P47" s="271"/>
      <c r="Q47" s="284" t="s">
        <v>28</v>
      </c>
      <c r="R47" s="301" t="s">
        <v>29</v>
      </c>
      <c r="S47" s="301" t="s">
        <v>30</v>
      </c>
      <c r="T47" s="301" t="s">
        <v>31</v>
      </c>
      <c r="U47" s="301" t="s">
        <v>32</v>
      </c>
      <c r="V47" s="301" t="s">
        <v>33</v>
      </c>
      <c r="W47" s="301" t="s">
        <v>34</v>
      </c>
      <c r="X47" s="301" t="s">
        <v>35</v>
      </c>
      <c r="Y47" s="301" t="s">
        <v>36</v>
      </c>
      <c r="Z47" s="301" t="s">
        <v>88</v>
      </c>
      <c r="AA47" s="301" t="s">
        <v>476</v>
      </c>
      <c r="AB47" s="301" t="s">
        <v>37</v>
      </c>
      <c r="AC47" s="301" t="s">
        <v>38</v>
      </c>
      <c r="AD47" s="301" t="s">
        <v>39</v>
      </c>
      <c r="AE47" s="356"/>
      <c r="AF47" s="2"/>
      <c r="AG47" s="2"/>
    </row>
    <row r="48" spans="1:49" ht="15" customHeight="1" x14ac:dyDescent="0.3">
      <c r="O48" s="605"/>
      <c r="P48" s="271"/>
      <c r="Q48" s="291" t="s">
        <v>411</v>
      </c>
      <c r="R48" s="262"/>
      <c r="S48" s="262"/>
      <c r="T48" s="262"/>
      <c r="U48" s="262"/>
      <c r="V48" s="262"/>
      <c r="W48" s="262"/>
      <c r="X48" s="262"/>
      <c r="Y48" s="262"/>
      <c r="Z48" s="262"/>
      <c r="AA48" s="262"/>
      <c r="AB48" s="454" t="s">
        <v>90</v>
      </c>
      <c r="AC48" s="455" t="s">
        <v>90</v>
      </c>
      <c r="AD48" s="456" t="s">
        <v>90</v>
      </c>
      <c r="AE48" s="356"/>
      <c r="AF48" s="2"/>
      <c r="AG48" s="2"/>
    </row>
    <row r="49" spans="1:49" ht="15" customHeight="1" x14ac:dyDescent="0.3">
      <c r="O49" s="605"/>
      <c r="P49" s="271"/>
      <c r="Q49" s="291" t="s">
        <v>412</v>
      </c>
      <c r="R49" s="263"/>
      <c r="S49" s="263"/>
      <c r="T49" s="263"/>
      <c r="U49" s="263"/>
      <c r="V49" s="263"/>
      <c r="W49" s="263"/>
      <c r="X49" s="263"/>
      <c r="Y49" s="263"/>
      <c r="Z49" s="263"/>
      <c r="AA49" s="263"/>
      <c r="AB49" s="263"/>
      <c r="AC49" s="263"/>
      <c r="AD49" s="453"/>
      <c r="AE49" s="356"/>
      <c r="AF49" s="2"/>
      <c r="AG49" s="2"/>
    </row>
    <row r="50" spans="1:49" ht="15" customHeight="1" x14ac:dyDescent="0.3">
      <c r="O50" s="605"/>
      <c r="P50" s="271"/>
      <c r="Q50" s="291" t="s">
        <v>413</v>
      </c>
      <c r="R50" s="263"/>
      <c r="S50" s="263"/>
      <c r="T50" s="263"/>
      <c r="U50" s="263"/>
      <c r="V50" s="263"/>
      <c r="W50" s="263"/>
      <c r="X50" s="263"/>
      <c r="Y50" s="263"/>
      <c r="Z50" s="263"/>
      <c r="AA50" s="263"/>
      <c r="AB50" s="263"/>
      <c r="AC50" s="263"/>
      <c r="AD50" s="263"/>
      <c r="AE50" s="356"/>
      <c r="AF50" s="2"/>
      <c r="AG50" s="2"/>
    </row>
    <row r="51" spans="1:49" ht="15" customHeight="1" x14ac:dyDescent="0.3">
      <c r="O51" s="605"/>
      <c r="P51" s="271"/>
      <c r="Q51" s="291" t="s">
        <v>414</v>
      </c>
      <c r="R51" s="261"/>
      <c r="S51" s="261"/>
      <c r="T51" s="261"/>
      <c r="U51" s="261"/>
      <c r="V51" s="261"/>
      <c r="W51" s="261"/>
      <c r="X51" s="261"/>
      <c r="Y51" s="261"/>
      <c r="Z51" s="261"/>
      <c r="AA51" s="261"/>
      <c r="AB51" s="261"/>
      <c r="AC51" s="261"/>
      <c r="AD51" s="261"/>
      <c r="AE51" s="356"/>
      <c r="AF51" s="11"/>
      <c r="AG51" s="11"/>
    </row>
    <row r="52" spans="1:49" ht="15" customHeight="1" x14ac:dyDescent="0.3">
      <c r="O52" s="605"/>
      <c r="P52" s="271"/>
      <c r="Q52" s="291" t="s">
        <v>415</v>
      </c>
      <c r="R52" s="264"/>
      <c r="S52" s="264"/>
      <c r="T52" s="264"/>
      <c r="U52" s="264"/>
      <c r="V52" s="264"/>
      <c r="W52" s="264"/>
      <c r="X52" s="264"/>
      <c r="Y52" s="264"/>
      <c r="Z52" s="264"/>
      <c r="AA52" s="264"/>
      <c r="AB52" s="264"/>
      <c r="AC52" s="264"/>
      <c r="AD52" s="262"/>
      <c r="AE52" s="604"/>
      <c r="AF52" s="47"/>
      <c r="AG52" s="47"/>
    </row>
    <row r="53" spans="1:49" ht="15" customHeight="1" x14ac:dyDescent="0.3">
      <c r="O53" s="605"/>
      <c r="P53" s="271"/>
      <c r="Q53" s="291" t="s">
        <v>416</v>
      </c>
      <c r="R53" s="265"/>
      <c r="S53" s="265"/>
      <c r="T53" s="265"/>
      <c r="U53" s="265"/>
      <c r="V53" s="265"/>
      <c r="W53" s="265"/>
      <c r="X53" s="265"/>
      <c r="Y53" s="265"/>
      <c r="Z53" s="265"/>
      <c r="AA53" s="265"/>
      <c r="AB53" s="265"/>
      <c r="AC53" s="265"/>
      <c r="AD53" s="265"/>
      <c r="AE53" s="604"/>
      <c r="AF53" s="47"/>
      <c r="AG53" s="47"/>
    </row>
    <row r="54" spans="1:49" ht="15" customHeight="1" x14ac:dyDescent="0.3">
      <c r="O54" s="605"/>
      <c r="P54" s="271"/>
      <c r="Q54" s="271"/>
      <c r="R54" s="302"/>
      <c r="S54" s="302"/>
      <c r="T54" s="302"/>
      <c r="U54" s="302"/>
      <c r="V54" s="302"/>
      <c r="W54" s="302"/>
      <c r="X54" s="302"/>
      <c r="Y54" s="302"/>
      <c r="Z54" s="302"/>
      <c r="AA54" s="302"/>
      <c r="AB54" s="303"/>
      <c r="AC54" s="303"/>
      <c r="AD54" s="271"/>
      <c r="AE54" s="604"/>
      <c r="AF54" s="47"/>
      <c r="AG54" s="47"/>
    </row>
    <row r="55" spans="1:49" ht="15" customHeight="1" x14ac:dyDescent="0.3">
      <c r="O55" s="605"/>
      <c r="P55" s="271"/>
      <c r="Q55" s="284"/>
      <c r="R55" s="654" t="s">
        <v>821</v>
      </c>
      <c r="S55" s="654" t="s">
        <v>832</v>
      </c>
      <c r="T55" s="654" t="s">
        <v>822</v>
      </c>
      <c r="U55" s="654" t="s">
        <v>823</v>
      </c>
      <c r="V55" s="654" t="s">
        <v>824</v>
      </c>
      <c r="W55" s="654" t="s">
        <v>825</v>
      </c>
      <c r="X55" s="400" t="s">
        <v>826</v>
      </c>
      <c r="Y55" s="654" t="s">
        <v>827</v>
      </c>
      <c r="Z55" s="654" t="s">
        <v>828</v>
      </c>
      <c r="AA55" s="655" t="s">
        <v>457</v>
      </c>
      <c r="AB55" s="301"/>
      <c r="AC55" s="301"/>
      <c r="AD55" s="301"/>
      <c r="AE55" s="356"/>
      <c r="AF55" s="2"/>
      <c r="AG55" s="2"/>
    </row>
    <row r="56" spans="1:49" ht="15" customHeight="1" x14ac:dyDescent="0.3">
      <c r="O56" s="605"/>
      <c r="P56" s="271"/>
      <c r="Q56" s="291" t="s">
        <v>45</v>
      </c>
      <c r="R56" s="204"/>
      <c r="S56" s="204"/>
      <c r="T56" s="204"/>
      <c r="U56" s="204"/>
      <c r="V56" s="204"/>
      <c r="W56" s="204"/>
      <c r="X56" s="204"/>
      <c r="Y56" s="204"/>
      <c r="Z56" s="204"/>
      <c r="AA56" s="204"/>
      <c r="AB56" s="656" t="s">
        <v>40</v>
      </c>
      <c r="AC56" s="656" t="s">
        <v>41</v>
      </c>
      <c r="AD56" s="400" t="s">
        <v>42</v>
      </c>
      <c r="AE56" s="604"/>
      <c r="AF56" s="2"/>
      <c r="AG56" s="2"/>
    </row>
    <row r="57" spans="1:49" ht="15" customHeight="1" x14ac:dyDescent="0.3">
      <c r="O57" s="605"/>
      <c r="P57" s="271"/>
      <c r="Q57" s="291" t="s">
        <v>76</v>
      </c>
      <c r="R57" s="262"/>
      <c r="S57" s="262"/>
      <c r="T57" s="262"/>
      <c r="U57" s="262"/>
      <c r="V57" s="262"/>
      <c r="W57" s="262"/>
      <c r="X57" s="262"/>
      <c r="Y57" s="262"/>
      <c r="Z57" s="262"/>
      <c r="AA57" s="262"/>
      <c r="AB57" s="262"/>
      <c r="AC57" s="262"/>
      <c r="AD57" s="255"/>
      <c r="AE57" s="604"/>
      <c r="AF57" s="2"/>
      <c r="AG57" s="2"/>
    </row>
    <row r="58" spans="1:49" ht="15" customHeight="1" x14ac:dyDescent="0.3">
      <c r="O58" s="605"/>
      <c r="P58" s="271"/>
      <c r="Q58" s="285" t="s">
        <v>77</v>
      </c>
      <c r="R58" s="266"/>
      <c r="S58" s="266"/>
      <c r="T58" s="266"/>
      <c r="U58" s="266"/>
      <c r="V58" s="266"/>
      <c r="W58" s="263"/>
      <c r="X58" s="263"/>
      <c r="Y58" s="266"/>
      <c r="Z58" s="266"/>
      <c r="AA58" s="266"/>
      <c r="AB58" s="266"/>
      <c r="AC58" s="266"/>
      <c r="AD58" s="266"/>
      <c r="AE58" s="604"/>
      <c r="AF58" s="2"/>
      <c r="AG58" s="2"/>
    </row>
    <row r="59" spans="1:49" ht="15" customHeight="1" x14ac:dyDescent="0.3">
      <c r="O59" s="605"/>
      <c r="P59" s="271"/>
      <c r="Q59" s="285" t="s">
        <v>464</v>
      </c>
      <c r="R59" s="267"/>
      <c r="S59" s="267"/>
      <c r="T59" s="267"/>
      <c r="U59" s="267"/>
      <c r="V59" s="267"/>
      <c r="W59" s="267"/>
      <c r="X59" s="267"/>
      <c r="Y59" s="267"/>
      <c r="Z59" s="267"/>
      <c r="AA59" s="267"/>
      <c r="AB59" s="267"/>
      <c r="AC59" s="267"/>
      <c r="AD59" s="267"/>
      <c r="AE59" s="604"/>
      <c r="AF59" s="2"/>
      <c r="AG59" s="2"/>
    </row>
    <row r="60" spans="1:49" ht="75" customHeight="1" x14ac:dyDescent="0.3">
      <c r="O60" s="605"/>
      <c r="P60" s="271"/>
      <c r="Q60" s="306" t="s">
        <v>424</v>
      </c>
      <c r="R60" s="205"/>
      <c r="S60" s="206"/>
      <c r="T60" s="206"/>
      <c r="U60" s="206"/>
      <c r="V60" s="206"/>
      <c r="W60" s="206"/>
      <c r="X60" s="206"/>
      <c r="Y60" s="206"/>
      <c r="Z60" s="206"/>
      <c r="AA60" s="205"/>
      <c r="AB60" s="206"/>
      <c r="AC60" s="206"/>
      <c r="AD60" s="206"/>
      <c r="AE60" s="604"/>
      <c r="AF60" s="2"/>
      <c r="AG60" s="2"/>
    </row>
    <row r="61" spans="1:49" ht="15" customHeight="1" x14ac:dyDescent="0.3">
      <c r="O61" s="355"/>
      <c r="P61" s="279"/>
      <c r="Q61" s="279"/>
      <c r="R61" s="279"/>
      <c r="S61" s="279"/>
      <c r="T61" s="279"/>
      <c r="U61" s="279"/>
      <c r="V61" s="279"/>
      <c r="W61" s="279"/>
      <c r="X61" s="279"/>
      <c r="Y61" s="279"/>
      <c r="Z61" s="279"/>
      <c r="AA61" s="279"/>
      <c r="AB61" s="279"/>
      <c r="AC61" s="279"/>
      <c r="AD61" s="279"/>
      <c r="AE61" s="356"/>
      <c r="AF61" s="2"/>
      <c r="AG61" s="2"/>
    </row>
    <row r="62" spans="1:49" ht="15" customHeight="1" x14ac:dyDescent="0.3">
      <c r="O62" s="619"/>
      <c r="P62" s="179" t="s">
        <v>486</v>
      </c>
      <c r="Q62" s="620"/>
      <c r="R62" s="620"/>
      <c r="S62" s="625"/>
      <c r="T62" s="625"/>
      <c r="U62" s="624" t="s">
        <v>469</v>
      </c>
      <c r="V62" s="625"/>
      <c r="W62" s="625"/>
      <c r="X62" s="625"/>
      <c r="Y62" s="625"/>
      <c r="Z62" s="625"/>
      <c r="AA62" s="625"/>
      <c r="AB62" s="625"/>
      <c r="AC62" s="625"/>
      <c r="AD62" s="625"/>
      <c r="AE62" s="626"/>
      <c r="AF62" s="2"/>
      <c r="AG62" s="2"/>
    </row>
    <row r="63" spans="1:49" ht="15" customHeight="1" x14ac:dyDescent="0.3">
      <c r="O63" s="1"/>
      <c r="P63" s="2"/>
      <c r="Q63" s="32"/>
      <c r="R63" s="32"/>
      <c r="S63" s="13"/>
      <c r="T63" s="13"/>
      <c r="U63" s="13"/>
      <c r="V63" s="13"/>
      <c r="W63" s="13"/>
      <c r="X63" s="13"/>
      <c r="Y63" s="13"/>
      <c r="Z63" s="13"/>
      <c r="AA63" s="13"/>
      <c r="AB63" s="13"/>
      <c r="AC63" s="13"/>
      <c r="AD63" s="13"/>
      <c r="AE63" s="11"/>
      <c r="AH63" s="2"/>
      <c r="AI63" s="2"/>
      <c r="AJ63" s="2"/>
      <c r="AK63" s="2"/>
      <c r="AL63" s="2"/>
      <c r="AM63" s="2"/>
      <c r="AN63" s="2"/>
      <c r="AO63" s="2"/>
      <c r="AP63" s="2"/>
      <c r="AQ63" s="2"/>
      <c r="AR63" s="2"/>
      <c r="AS63" s="2"/>
      <c r="AT63" s="2"/>
      <c r="AU63" s="2"/>
      <c r="AV63" s="2"/>
      <c r="AW63" s="2"/>
    </row>
    <row r="64" spans="1:49" ht="15" customHeight="1" x14ac:dyDescent="0.3">
      <c r="A64" s="2"/>
      <c r="O64" s="623"/>
      <c r="P64" s="601"/>
      <c r="Q64" s="353"/>
      <c r="R64" s="353"/>
      <c r="S64" s="353"/>
      <c r="T64" s="601"/>
      <c r="U64" s="353"/>
      <c r="V64" s="353"/>
      <c r="W64" s="353"/>
      <c r="X64" s="353"/>
      <c r="Y64" s="353"/>
      <c r="Z64" s="353"/>
      <c r="AA64" s="353"/>
      <c r="AB64" s="601"/>
      <c r="AC64" s="353"/>
      <c r="AD64" s="353"/>
      <c r="AE64" s="354"/>
    </row>
    <row r="65" spans="1:49" s="2" customFormat="1" ht="15" customHeight="1" x14ac:dyDescent="0.3">
      <c r="A65"/>
      <c r="M65"/>
      <c r="N65"/>
      <c r="O65" s="605"/>
      <c r="P65" s="316" t="s">
        <v>293</v>
      </c>
      <c r="Q65" s="201" t="s">
        <v>54</v>
      </c>
      <c r="R65" s="446"/>
      <c r="S65" s="279"/>
      <c r="T65" s="279"/>
      <c r="U65" s="291" t="s">
        <v>474</v>
      </c>
      <c r="V65" s="255"/>
      <c r="W65" s="279" t="s">
        <v>400</v>
      </c>
      <c r="X65" s="279"/>
      <c r="Y65" s="291" t="s">
        <v>420</v>
      </c>
      <c r="Z65" s="258"/>
      <c r="AA65" s="537" t="s">
        <v>478</v>
      </c>
      <c r="AB65" s="294"/>
      <c r="AC65" s="295"/>
      <c r="AD65" s="279"/>
      <c r="AE65" s="356"/>
      <c r="AF65"/>
      <c r="AG65"/>
      <c r="AH65"/>
      <c r="AI65"/>
      <c r="AJ65"/>
      <c r="AK65"/>
      <c r="AL65"/>
      <c r="AM65"/>
      <c r="AN65"/>
      <c r="AO65"/>
      <c r="AP65"/>
      <c r="AQ65"/>
      <c r="AR65"/>
      <c r="AS65"/>
      <c r="AT65"/>
      <c r="AU65"/>
      <c r="AV65"/>
      <c r="AW65"/>
    </row>
    <row r="66" spans="1:49" ht="15" customHeight="1" x14ac:dyDescent="0.3">
      <c r="O66" s="605"/>
      <c r="P66" s="279"/>
      <c r="Q66" s="279"/>
      <c r="R66" s="279"/>
      <c r="S66" s="279"/>
      <c r="T66" s="279"/>
      <c r="U66" s="291" t="s">
        <v>421</v>
      </c>
      <c r="V66" s="256"/>
      <c r="W66" s="279" t="s">
        <v>402</v>
      </c>
      <c r="X66" s="279"/>
      <c r="Y66" s="291" t="s">
        <v>419</v>
      </c>
      <c r="Z66" s="259"/>
      <c r="AA66" s="537" t="s">
        <v>478</v>
      </c>
      <c r="AB66" s="294"/>
      <c r="AC66" s="295"/>
      <c r="AD66" s="279"/>
      <c r="AE66" s="356"/>
    </row>
    <row r="67" spans="1:49" ht="15" customHeight="1" x14ac:dyDescent="0.3">
      <c r="O67" s="605"/>
      <c r="P67" s="279"/>
      <c r="Q67" s="279"/>
      <c r="R67" s="279"/>
      <c r="S67" s="279"/>
      <c r="T67" s="279"/>
      <c r="U67" s="291" t="s">
        <v>422</v>
      </c>
      <c r="V67" s="257"/>
      <c r="W67" s="279" t="s">
        <v>406</v>
      </c>
      <c r="X67" s="279"/>
      <c r="Y67" s="291" t="s">
        <v>423</v>
      </c>
      <c r="Z67" s="752"/>
      <c r="AA67" s="753"/>
      <c r="AB67" s="296"/>
      <c r="AC67" s="297"/>
      <c r="AD67" s="279"/>
      <c r="AE67" s="356"/>
    </row>
    <row r="68" spans="1:49" ht="15" customHeight="1" x14ac:dyDescent="0.3">
      <c r="O68" s="605"/>
      <c r="P68" s="271"/>
      <c r="Q68" s="271"/>
      <c r="R68" s="271"/>
      <c r="S68" s="298"/>
      <c r="T68" s="299"/>
      <c r="U68" s="300"/>
      <c r="V68" s="279"/>
      <c r="W68" s="271"/>
      <c r="X68" s="271"/>
      <c r="Y68" s="271"/>
      <c r="Z68" s="271"/>
      <c r="AA68" s="271"/>
      <c r="AB68" s="271"/>
      <c r="AC68" s="271"/>
      <c r="AD68" s="271"/>
      <c r="AE68" s="604"/>
    </row>
    <row r="69" spans="1:49" ht="15" customHeight="1" x14ac:dyDescent="0.3">
      <c r="O69" s="605"/>
      <c r="P69" s="271"/>
      <c r="Q69" s="284" t="s">
        <v>28</v>
      </c>
      <c r="R69" s="301" t="s">
        <v>29</v>
      </c>
      <c r="S69" s="301" t="s">
        <v>30</v>
      </c>
      <c r="T69" s="301" t="s">
        <v>31</v>
      </c>
      <c r="U69" s="301" t="s">
        <v>32</v>
      </c>
      <c r="V69" s="301" t="s">
        <v>33</v>
      </c>
      <c r="W69" s="301" t="s">
        <v>34</v>
      </c>
      <c r="X69" s="301" t="s">
        <v>35</v>
      </c>
      <c r="Y69" s="301" t="s">
        <v>36</v>
      </c>
      <c r="Z69" s="301" t="s">
        <v>88</v>
      </c>
      <c r="AA69" s="301" t="s">
        <v>476</v>
      </c>
      <c r="AB69" s="301" t="s">
        <v>37</v>
      </c>
      <c r="AC69" s="301" t="s">
        <v>38</v>
      </c>
      <c r="AD69" s="301" t="s">
        <v>39</v>
      </c>
      <c r="AE69" s="356"/>
    </row>
    <row r="70" spans="1:49" ht="15" customHeight="1" x14ac:dyDescent="0.3">
      <c r="O70" s="605"/>
      <c r="P70" s="271"/>
      <c r="Q70" s="291" t="s">
        <v>418</v>
      </c>
      <c r="R70" s="260"/>
      <c r="S70" s="260"/>
      <c r="T70" s="260"/>
      <c r="U70" s="260"/>
      <c r="V70" s="260"/>
      <c r="W70" s="260"/>
      <c r="X70" s="260"/>
      <c r="Y70" s="260"/>
      <c r="Z70" s="260"/>
      <c r="AA70" s="260"/>
      <c r="AB70" s="260"/>
      <c r="AC70" s="260"/>
      <c r="AD70" s="260"/>
      <c r="AE70" s="356"/>
    </row>
    <row r="71" spans="1:49" ht="15" customHeight="1" x14ac:dyDescent="0.3">
      <c r="O71" s="605"/>
      <c r="P71" s="271"/>
      <c r="Q71" s="291" t="s">
        <v>814</v>
      </c>
      <c r="R71" s="630"/>
      <c r="S71" s="630"/>
      <c r="T71" s="630"/>
      <c r="U71" s="630"/>
      <c r="V71" s="630"/>
      <c r="W71" s="630"/>
      <c r="X71" s="630"/>
      <c r="Y71" s="630"/>
      <c r="Z71" s="630"/>
      <c r="AA71" s="630"/>
      <c r="AB71" s="630"/>
      <c r="AC71" s="630"/>
      <c r="AD71" s="630"/>
      <c r="AE71" s="356"/>
    </row>
    <row r="72" spans="1:49" ht="15" customHeight="1" x14ac:dyDescent="0.3">
      <c r="O72" s="605"/>
      <c r="P72" s="271"/>
      <c r="Q72" s="291" t="s">
        <v>417</v>
      </c>
      <c r="R72" s="261"/>
      <c r="S72" s="261"/>
      <c r="T72" s="261"/>
      <c r="U72" s="261"/>
      <c r="V72" s="261"/>
      <c r="W72" s="261"/>
      <c r="X72" s="261"/>
      <c r="Y72" s="261"/>
      <c r="Z72" s="261"/>
      <c r="AA72" s="261"/>
      <c r="AB72" s="261"/>
      <c r="AC72" s="261"/>
      <c r="AD72" s="261"/>
      <c r="AE72" s="356"/>
    </row>
    <row r="73" spans="1:49" ht="15" customHeight="1" x14ac:dyDescent="0.3">
      <c r="O73" s="605"/>
      <c r="P73" s="271"/>
      <c r="Q73" s="284"/>
      <c r="R73" s="301"/>
      <c r="S73" s="301"/>
      <c r="T73" s="301"/>
      <c r="U73" s="301"/>
      <c r="V73" s="301"/>
      <c r="W73" s="301"/>
      <c r="X73" s="301"/>
      <c r="Y73" s="301"/>
      <c r="Z73" s="301"/>
      <c r="AA73" s="301"/>
      <c r="AB73" s="301"/>
      <c r="AC73" s="301"/>
      <c r="AD73" s="301"/>
      <c r="AE73" s="356"/>
    </row>
    <row r="74" spans="1:49" ht="15" customHeight="1" x14ac:dyDescent="0.3">
      <c r="O74" s="605"/>
      <c r="P74" s="271"/>
      <c r="Q74" s="284" t="s">
        <v>28</v>
      </c>
      <c r="R74" s="301" t="s">
        <v>29</v>
      </c>
      <c r="S74" s="301" t="s">
        <v>30</v>
      </c>
      <c r="T74" s="301" t="s">
        <v>31</v>
      </c>
      <c r="U74" s="301" t="s">
        <v>32</v>
      </c>
      <c r="V74" s="301" t="s">
        <v>33</v>
      </c>
      <c r="W74" s="301" t="s">
        <v>34</v>
      </c>
      <c r="X74" s="301" t="s">
        <v>35</v>
      </c>
      <c r="Y74" s="301" t="s">
        <v>36</v>
      </c>
      <c r="Z74" s="301" t="s">
        <v>88</v>
      </c>
      <c r="AA74" s="301" t="s">
        <v>476</v>
      </c>
      <c r="AB74" s="301" t="s">
        <v>37</v>
      </c>
      <c r="AC74" s="301" t="s">
        <v>38</v>
      </c>
      <c r="AD74" s="301" t="s">
        <v>39</v>
      </c>
      <c r="AE74" s="356"/>
    </row>
    <row r="75" spans="1:49" ht="15" customHeight="1" x14ac:dyDescent="0.3">
      <c r="M75" s="2"/>
      <c r="N75" s="2"/>
      <c r="O75" s="605"/>
      <c r="P75" s="271"/>
      <c r="Q75" s="291" t="s">
        <v>411</v>
      </c>
      <c r="R75" s="262"/>
      <c r="S75" s="262"/>
      <c r="T75" s="262"/>
      <c r="U75" s="262"/>
      <c r="V75" s="262"/>
      <c r="W75" s="262"/>
      <c r="X75" s="262"/>
      <c r="Y75" s="262"/>
      <c r="Z75" s="262"/>
      <c r="AA75" s="262"/>
      <c r="AB75" s="454" t="s">
        <v>90</v>
      </c>
      <c r="AC75" s="455" t="s">
        <v>90</v>
      </c>
      <c r="AD75" s="456" t="s">
        <v>90</v>
      </c>
      <c r="AE75" s="356"/>
      <c r="AF75" s="2"/>
      <c r="AG75" s="2"/>
    </row>
    <row r="76" spans="1:49" ht="15" customHeight="1" x14ac:dyDescent="0.3">
      <c r="O76" s="605"/>
      <c r="P76" s="271"/>
      <c r="Q76" s="291" t="s">
        <v>412</v>
      </c>
      <c r="R76" s="263"/>
      <c r="S76" s="263"/>
      <c r="T76" s="263"/>
      <c r="U76" s="263"/>
      <c r="V76" s="263"/>
      <c r="W76" s="263"/>
      <c r="X76" s="263"/>
      <c r="Y76" s="263"/>
      <c r="Z76" s="263"/>
      <c r="AA76" s="263"/>
      <c r="AB76" s="263"/>
      <c r="AC76" s="263"/>
      <c r="AD76" s="453"/>
      <c r="AE76" s="356"/>
      <c r="AF76" s="2"/>
      <c r="AG76" s="2"/>
    </row>
    <row r="77" spans="1:49" ht="15" customHeight="1" x14ac:dyDescent="0.3">
      <c r="O77" s="605"/>
      <c r="P77" s="271"/>
      <c r="Q77" s="291" t="s">
        <v>413</v>
      </c>
      <c r="R77" s="263"/>
      <c r="S77" s="263"/>
      <c r="T77" s="263"/>
      <c r="U77" s="263"/>
      <c r="V77" s="263"/>
      <c r="W77" s="263"/>
      <c r="X77" s="263"/>
      <c r="Y77" s="263"/>
      <c r="Z77" s="263"/>
      <c r="AA77" s="263"/>
      <c r="AB77" s="263"/>
      <c r="AC77" s="263"/>
      <c r="AD77" s="263"/>
      <c r="AE77" s="356"/>
      <c r="AF77" s="2"/>
      <c r="AG77" s="2"/>
    </row>
    <row r="78" spans="1:49" ht="15" customHeight="1" x14ac:dyDescent="0.3">
      <c r="O78" s="605"/>
      <c r="P78" s="271"/>
      <c r="Q78" s="291" t="s">
        <v>414</v>
      </c>
      <c r="R78" s="261"/>
      <c r="S78" s="261"/>
      <c r="T78" s="261"/>
      <c r="U78" s="261"/>
      <c r="V78" s="261"/>
      <c r="W78" s="261"/>
      <c r="X78" s="261"/>
      <c r="Y78" s="261"/>
      <c r="Z78" s="261"/>
      <c r="AA78" s="261"/>
      <c r="AB78" s="261"/>
      <c r="AC78" s="261"/>
      <c r="AD78" s="261"/>
      <c r="AE78" s="356"/>
      <c r="AF78" s="2"/>
      <c r="AG78" s="2"/>
    </row>
    <row r="79" spans="1:49" ht="15" customHeight="1" x14ac:dyDescent="0.3">
      <c r="O79" s="605"/>
      <c r="P79" s="271"/>
      <c r="Q79" s="291" t="s">
        <v>415</v>
      </c>
      <c r="R79" s="264"/>
      <c r="S79" s="264"/>
      <c r="T79" s="264"/>
      <c r="U79" s="264"/>
      <c r="V79" s="264"/>
      <c r="W79" s="264"/>
      <c r="X79" s="264"/>
      <c r="Y79" s="264"/>
      <c r="Z79" s="264"/>
      <c r="AA79" s="264"/>
      <c r="AB79" s="264"/>
      <c r="AC79" s="264"/>
      <c r="AD79" s="262"/>
      <c r="AE79" s="604"/>
      <c r="AF79" s="2"/>
      <c r="AG79" s="2"/>
    </row>
    <row r="80" spans="1:49" ht="15" customHeight="1" x14ac:dyDescent="0.3">
      <c r="O80" s="605"/>
      <c r="P80" s="271"/>
      <c r="Q80" s="291" t="s">
        <v>416</v>
      </c>
      <c r="R80" s="265"/>
      <c r="S80" s="265"/>
      <c r="T80" s="265"/>
      <c r="U80" s="265"/>
      <c r="V80" s="265"/>
      <c r="W80" s="265"/>
      <c r="X80" s="265"/>
      <c r="Y80" s="265"/>
      <c r="Z80" s="265"/>
      <c r="AA80" s="265"/>
      <c r="AB80" s="265"/>
      <c r="AC80" s="265"/>
      <c r="AD80" s="265"/>
      <c r="AE80" s="604"/>
      <c r="AF80" s="2"/>
      <c r="AG80" s="2"/>
    </row>
    <row r="81" spans="1:49" ht="15" customHeight="1" x14ac:dyDescent="0.3">
      <c r="O81" s="605"/>
      <c r="P81" s="271"/>
      <c r="Q81" s="271"/>
      <c r="R81" s="302"/>
      <c r="S81" s="302"/>
      <c r="T81" s="302"/>
      <c r="U81" s="302"/>
      <c r="V81" s="302"/>
      <c r="W81" s="302"/>
      <c r="X81" s="302"/>
      <c r="Y81" s="302"/>
      <c r="Z81" s="302"/>
      <c r="AA81" s="302"/>
      <c r="AB81" s="303"/>
      <c r="AC81" s="303"/>
      <c r="AD81" s="271"/>
      <c r="AE81" s="604"/>
      <c r="AF81" s="2"/>
      <c r="AG81" s="2"/>
      <c r="AH81" s="74"/>
      <c r="AI81" s="74"/>
      <c r="AJ81" s="74"/>
      <c r="AK81" s="74"/>
      <c r="AL81" s="74"/>
      <c r="AM81" s="74"/>
      <c r="AN81" s="74"/>
      <c r="AO81" s="74"/>
      <c r="AP81" s="74"/>
      <c r="AQ81" s="74"/>
      <c r="AR81" s="74"/>
      <c r="AS81" s="74"/>
      <c r="AT81" s="74"/>
      <c r="AU81" s="74"/>
      <c r="AV81" s="74"/>
      <c r="AW81" s="74"/>
    </row>
    <row r="82" spans="1:49" ht="15" customHeight="1" x14ac:dyDescent="0.3">
      <c r="A82" s="74"/>
      <c r="O82" s="605"/>
      <c r="P82" s="271"/>
      <c r="Q82" s="284"/>
      <c r="R82" s="654" t="s">
        <v>831</v>
      </c>
      <c r="S82" s="654" t="s">
        <v>832</v>
      </c>
      <c r="T82" s="654" t="s">
        <v>833</v>
      </c>
      <c r="U82" s="654" t="s">
        <v>834</v>
      </c>
      <c r="V82" s="654" t="s">
        <v>835</v>
      </c>
      <c r="W82" s="654" t="s">
        <v>836</v>
      </c>
      <c r="X82" s="400" t="s">
        <v>837</v>
      </c>
      <c r="Y82" s="654" t="s">
        <v>838</v>
      </c>
      <c r="Z82" s="654" t="s">
        <v>839</v>
      </c>
      <c r="AA82" s="655" t="s">
        <v>457</v>
      </c>
      <c r="AB82" s="301"/>
      <c r="AC82" s="301"/>
      <c r="AD82" s="301"/>
      <c r="AE82" s="356"/>
      <c r="AF82" s="2"/>
      <c r="AG82" s="2"/>
    </row>
    <row r="83" spans="1:49" s="74" customFormat="1" x14ac:dyDescent="0.3">
      <c r="A83"/>
      <c r="O83" s="605"/>
      <c r="P83" s="271"/>
      <c r="Q83" s="291" t="s">
        <v>45</v>
      </c>
      <c r="R83" s="204"/>
      <c r="S83" s="204"/>
      <c r="T83" s="204"/>
      <c r="U83" s="204"/>
      <c r="V83" s="204"/>
      <c r="W83" s="204"/>
      <c r="X83" s="204"/>
      <c r="Y83" s="204"/>
      <c r="Z83" s="204"/>
      <c r="AA83" s="204"/>
      <c r="AB83" s="656" t="s">
        <v>40</v>
      </c>
      <c r="AC83" s="656" t="s">
        <v>41</v>
      </c>
      <c r="AD83" s="400" t="s">
        <v>42</v>
      </c>
      <c r="AE83" s="604"/>
      <c r="AF83" s="75"/>
      <c r="AG83" s="75"/>
      <c r="AH83"/>
      <c r="AI83"/>
      <c r="AJ83"/>
      <c r="AK83"/>
      <c r="AL83"/>
      <c r="AM83"/>
      <c r="AN83"/>
      <c r="AO83"/>
      <c r="AP83"/>
      <c r="AQ83"/>
      <c r="AR83"/>
      <c r="AS83"/>
      <c r="AT83"/>
      <c r="AU83"/>
      <c r="AV83"/>
      <c r="AW83"/>
    </row>
    <row r="84" spans="1:49" ht="15" customHeight="1" x14ac:dyDescent="0.3">
      <c r="O84" s="605"/>
      <c r="P84" s="271"/>
      <c r="Q84" s="291" t="s">
        <v>76</v>
      </c>
      <c r="R84" s="262"/>
      <c r="S84" s="262"/>
      <c r="T84" s="262"/>
      <c r="U84" s="262"/>
      <c r="V84" s="262"/>
      <c r="W84" s="262"/>
      <c r="X84" s="262"/>
      <c r="Y84" s="262"/>
      <c r="Z84" s="262"/>
      <c r="AA84" s="262"/>
      <c r="AB84" s="262"/>
      <c r="AC84" s="262"/>
      <c r="AD84" s="255"/>
      <c r="AE84" s="604"/>
      <c r="AF84" s="2"/>
      <c r="AG84" s="2"/>
    </row>
    <row r="85" spans="1:49" x14ac:dyDescent="0.3">
      <c r="O85" s="605"/>
      <c r="P85" s="271"/>
      <c r="Q85" s="285" t="s">
        <v>77</v>
      </c>
      <c r="R85" s="266"/>
      <c r="S85" s="266"/>
      <c r="T85" s="266"/>
      <c r="U85" s="266"/>
      <c r="V85" s="266"/>
      <c r="W85" s="263"/>
      <c r="X85" s="263"/>
      <c r="Y85" s="266"/>
      <c r="Z85" s="266"/>
      <c r="AA85" s="266"/>
      <c r="AB85" s="266"/>
      <c r="AC85" s="266"/>
      <c r="AD85" s="266"/>
      <c r="AE85" s="604"/>
      <c r="AF85" s="2"/>
      <c r="AG85" s="2"/>
    </row>
    <row r="86" spans="1:49" x14ac:dyDescent="0.3">
      <c r="O86" s="605"/>
      <c r="P86" s="271"/>
      <c r="Q86" s="285" t="s">
        <v>464</v>
      </c>
      <c r="R86" s="267"/>
      <c r="S86" s="267"/>
      <c r="T86" s="267"/>
      <c r="U86" s="267"/>
      <c r="V86" s="267"/>
      <c r="W86" s="267"/>
      <c r="X86" s="267"/>
      <c r="Y86" s="267"/>
      <c r="Z86" s="267"/>
      <c r="AA86" s="267"/>
      <c r="AB86" s="267"/>
      <c r="AC86" s="267"/>
      <c r="AD86" s="267"/>
      <c r="AE86" s="604"/>
      <c r="AF86" s="2"/>
      <c r="AG86" s="2"/>
    </row>
    <row r="87" spans="1:49" ht="75" customHeight="1" x14ac:dyDescent="0.3">
      <c r="O87" s="605"/>
      <c r="P87" s="271"/>
      <c r="Q87" s="306" t="s">
        <v>424</v>
      </c>
      <c r="R87" s="205"/>
      <c r="S87" s="206"/>
      <c r="T87" s="206"/>
      <c r="U87" s="206"/>
      <c r="V87" s="206"/>
      <c r="W87" s="206"/>
      <c r="X87" s="206"/>
      <c r="Y87" s="206"/>
      <c r="Z87" s="206"/>
      <c r="AA87" s="205"/>
      <c r="AB87" s="206"/>
      <c r="AC87" s="206"/>
      <c r="AD87" s="206"/>
      <c r="AE87" s="604"/>
      <c r="AF87" s="2"/>
      <c r="AG87" s="2"/>
    </row>
    <row r="88" spans="1:49" x14ac:dyDescent="0.3">
      <c r="O88" s="355"/>
      <c r="P88" s="279"/>
      <c r="Q88" s="279"/>
      <c r="R88" s="279"/>
      <c r="S88" s="279"/>
      <c r="T88" s="279"/>
      <c r="U88" s="279"/>
      <c r="V88" s="279"/>
      <c r="W88" s="279"/>
      <c r="X88" s="279"/>
      <c r="Y88" s="279"/>
      <c r="Z88" s="279"/>
      <c r="AA88" s="279"/>
      <c r="AB88" s="279"/>
      <c r="AC88" s="279"/>
      <c r="AD88" s="279"/>
      <c r="AE88" s="356"/>
      <c r="AF88" s="11"/>
      <c r="AG88" s="11"/>
    </row>
    <row r="89" spans="1:49" x14ac:dyDescent="0.3">
      <c r="O89" s="178"/>
      <c r="P89" s="179" t="s">
        <v>486</v>
      </c>
      <c r="Q89" s="179"/>
      <c r="R89" s="179"/>
      <c r="S89" s="179"/>
      <c r="T89" s="179"/>
      <c r="U89" s="624" t="s">
        <v>469</v>
      </c>
      <c r="V89" s="179"/>
      <c r="W89" s="179"/>
      <c r="X89" s="179"/>
      <c r="Y89" s="179"/>
      <c r="Z89" s="179"/>
      <c r="AA89" s="179"/>
      <c r="AB89" s="179"/>
      <c r="AC89" s="179"/>
      <c r="AD89" s="179"/>
      <c r="AE89" s="180"/>
      <c r="AF89" s="47"/>
      <c r="AG89" s="47"/>
    </row>
    <row r="90" spans="1:49" x14ac:dyDescent="0.3">
      <c r="AF90" s="47"/>
      <c r="AG90" s="47"/>
    </row>
    <row r="91" spans="1:49" x14ac:dyDescent="0.3">
      <c r="AF91" s="47"/>
      <c r="AG91" s="47"/>
    </row>
    <row r="92" spans="1:49" x14ac:dyDescent="0.3">
      <c r="AF92" s="2"/>
      <c r="AG92" s="2"/>
    </row>
    <row r="93" spans="1:49" x14ac:dyDescent="0.3">
      <c r="AF93" s="2"/>
      <c r="AG93" s="2"/>
    </row>
    <row r="94" spans="1:49" x14ac:dyDescent="0.3">
      <c r="AF94" s="2"/>
      <c r="AG94" s="2"/>
    </row>
    <row r="95" spans="1:49" x14ac:dyDescent="0.3">
      <c r="AF95" s="2"/>
      <c r="AG95" s="2"/>
    </row>
    <row r="96" spans="1:49" x14ac:dyDescent="0.3">
      <c r="AF96" s="2"/>
      <c r="AG96" s="2"/>
    </row>
    <row r="97" spans="13:33" x14ac:dyDescent="0.3">
      <c r="AF97" s="2"/>
      <c r="AG97" s="2"/>
    </row>
    <row r="98" spans="13:33" x14ac:dyDescent="0.3">
      <c r="AF98" s="2"/>
      <c r="AG98" s="2"/>
    </row>
    <row r="99" spans="13:33" x14ac:dyDescent="0.3">
      <c r="AF99" s="2"/>
      <c r="AG99" s="2"/>
    </row>
    <row r="106" spans="13:33" x14ac:dyDescent="0.3">
      <c r="M106" s="2"/>
      <c r="N106" s="2"/>
      <c r="AF106" s="2"/>
      <c r="AG106" s="2"/>
    </row>
  </sheetData>
  <sheetProtection selectLockedCells="1"/>
  <mergeCells count="6">
    <mergeCell ref="AG1:AW1"/>
    <mergeCell ref="X5:Z5"/>
    <mergeCell ref="Z13:AA13"/>
    <mergeCell ref="Z40:AA40"/>
    <mergeCell ref="Z67:AA67"/>
    <mergeCell ref="N1:AF1"/>
  </mergeCells>
  <dataValidations count="2">
    <dataValidation type="list" allowBlank="1" showInputMessage="1" showErrorMessage="1" sqref="Z65 Z11 Z38" xr:uid="{00000000-0002-0000-0500-000000000000}">
      <formula1>Acid_Type</formula1>
    </dataValidation>
    <dataValidation type="list" allowBlank="1" showInputMessage="1" showErrorMessage="1" sqref="Z66 Z12 Z39" xr:uid="{00000000-0002-0000-0500-000001000000}">
      <formula1>Base_Type</formula1>
    </dataValidation>
  </dataValidations>
  <printOptions horizontalCentered="1"/>
  <pageMargins left="0.5" right="0.5" top="0.5" bottom="0.5" header="0.3" footer="0.3"/>
  <pageSetup scale="80" orientation="landscape" r:id="rId1"/>
  <rowBreaks count="2" manualBreakCount="2">
    <brk id="41" max="49" man="1"/>
    <brk id="82" max="49" man="1"/>
  </rowBreaks>
  <colBreaks count="2" manualBreakCount="2">
    <brk id="14" max="118" man="1"/>
    <brk id="31" max="118"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BN152"/>
  <sheetViews>
    <sheetView zoomScale="90" zoomScaleNormal="90" zoomScaleSheetLayoutView="70" workbookViewId="0">
      <selection activeCell="G11" sqref="G11:I11"/>
    </sheetView>
  </sheetViews>
  <sheetFormatPr defaultRowHeight="14.4" x14ac:dyDescent="0.3"/>
  <cols>
    <col min="1" max="2" width="3.6640625" customWidth="1"/>
    <col min="3" max="3" width="25.6640625" customWidth="1"/>
    <col min="4" max="4" width="10.6640625" customWidth="1"/>
    <col min="11" max="11" width="10.6640625" customWidth="1"/>
    <col min="15" max="58" width="12.6640625" style="188" customWidth="1"/>
    <col min="59" max="59" width="3.6640625" style="188" customWidth="1"/>
    <col min="60" max="64" width="9.109375" style="188"/>
    <col min="65" max="65" width="9.109375" style="252"/>
    <col min="66" max="66" width="9.109375" style="188"/>
  </cols>
  <sheetData>
    <row r="1" spans="1:66" s="74" customFormat="1" ht="18" x14ac:dyDescent="0.35">
      <c r="A1" s="317"/>
      <c r="B1" s="268"/>
      <c r="C1" s="268"/>
      <c r="D1" s="268"/>
      <c r="E1" s="268"/>
      <c r="F1" s="268"/>
      <c r="G1" s="268"/>
      <c r="H1" s="268"/>
      <c r="I1" s="268"/>
      <c r="J1" s="268"/>
      <c r="K1" s="268"/>
      <c r="L1" s="268" t="s">
        <v>792</v>
      </c>
      <c r="M1" s="268"/>
      <c r="N1" s="268"/>
      <c r="O1" s="331"/>
      <c r="P1" s="332"/>
      <c r="Q1" s="332"/>
      <c r="R1" s="268"/>
      <c r="S1" s="332"/>
      <c r="T1" s="332"/>
      <c r="U1" s="762" t="s">
        <v>792</v>
      </c>
      <c r="V1" s="762"/>
      <c r="W1" s="762"/>
      <c r="X1" s="762"/>
      <c r="Y1" s="762"/>
      <c r="Z1" s="762"/>
      <c r="AA1" s="762"/>
      <c r="AB1" s="762"/>
      <c r="AC1" s="762"/>
      <c r="AD1" s="762"/>
      <c r="AE1" s="762"/>
      <c r="AF1" s="762"/>
      <c r="AG1" s="762"/>
      <c r="AH1" s="762"/>
      <c r="AI1" s="762"/>
      <c r="AJ1" s="762"/>
      <c r="AK1" s="762"/>
      <c r="AL1" s="268"/>
      <c r="AM1" s="762" t="s">
        <v>792</v>
      </c>
      <c r="AN1" s="762"/>
      <c r="AO1" s="762"/>
      <c r="AP1" s="762"/>
      <c r="AQ1" s="762"/>
      <c r="AR1" s="762"/>
      <c r="AS1" s="762"/>
      <c r="AT1" s="762"/>
      <c r="AU1" s="762"/>
      <c r="AV1" s="762"/>
      <c r="AW1" s="762"/>
      <c r="AX1" s="762"/>
      <c r="AY1" s="762"/>
      <c r="AZ1" s="762"/>
      <c r="BA1" s="762"/>
      <c r="BB1" s="762"/>
      <c r="BC1" s="762"/>
      <c r="BD1" s="762" t="s">
        <v>792</v>
      </c>
      <c r="BE1" s="762"/>
      <c r="BF1" s="762"/>
      <c r="BG1" s="332"/>
      <c r="BH1" s="185"/>
      <c r="BI1" s="185"/>
      <c r="BJ1" s="185"/>
      <c r="BK1" s="185"/>
      <c r="BL1" s="185"/>
      <c r="BM1" s="251"/>
      <c r="BN1" s="186"/>
    </row>
    <row r="3" spans="1:66" ht="15.6" x14ac:dyDescent="0.3">
      <c r="B3" s="308" t="s">
        <v>793</v>
      </c>
      <c r="C3" s="309"/>
      <c r="D3" s="277"/>
      <c r="E3" s="277"/>
      <c r="F3" s="277"/>
      <c r="G3" s="277"/>
      <c r="H3" s="280"/>
      <c r="I3" s="280"/>
      <c r="J3" s="280" t="s">
        <v>486</v>
      </c>
      <c r="K3" s="280"/>
      <c r="L3" s="280"/>
      <c r="M3" s="277"/>
      <c r="N3" s="277"/>
      <c r="O3" s="323" t="s">
        <v>456</v>
      </c>
      <c r="P3" s="324"/>
      <c r="Q3" s="324"/>
      <c r="R3" s="324"/>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294"/>
      <c r="AW3" s="294"/>
      <c r="AX3" s="294"/>
      <c r="AY3" s="326"/>
      <c r="AZ3" s="294"/>
      <c r="BA3" s="294"/>
      <c r="BB3" s="294"/>
      <c r="BC3" s="294"/>
      <c r="BD3" s="326"/>
      <c r="BE3" s="294"/>
      <c r="BF3" s="294"/>
      <c r="BG3" s="322"/>
    </row>
    <row r="4" spans="1:66" ht="15.6" x14ac:dyDescent="0.3">
      <c r="B4" s="308"/>
      <c r="C4" s="309"/>
      <c r="D4" s="277"/>
      <c r="E4" s="277"/>
      <c r="F4" s="280"/>
      <c r="G4" s="553" t="s">
        <v>799</v>
      </c>
      <c r="H4" s="553" t="s">
        <v>800</v>
      </c>
      <c r="I4" s="553" t="s">
        <v>801</v>
      </c>
      <c r="J4" s="3"/>
      <c r="K4" s="280"/>
      <c r="L4" s="280"/>
      <c r="M4" s="280"/>
      <c r="N4" s="277"/>
      <c r="O4" s="594" t="str">
        <f>O$14</f>
        <v>Al</v>
      </c>
      <c r="P4" s="595" t="str">
        <f t="shared" ref="P4:BF4" si="0">P$14</f>
        <v>Sb</v>
      </c>
      <c r="Q4" s="595" t="str">
        <f t="shared" si="0"/>
        <v>As</v>
      </c>
      <c r="R4" s="595" t="str">
        <f t="shared" si="0"/>
        <v>Ba</v>
      </c>
      <c r="S4" s="595" t="str">
        <f t="shared" si="0"/>
        <v>Be</v>
      </c>
      <c r="T4" s="595" t="str">
        <f t="shared" si="0"/>
        <v>B</v>
      </c>
      <c r="U4" s="595" t="str">
        <f t="shared" si="0"/>
        <v>Cd</v>
      </c>
      <c r="V4" s="595" t="str">
        <f t="shared" si="0"/>
        <v>Ca</v>
      </c>
      <c r="W4" s="595" t="str">
        <f t="shared" si="0"/>
        <v>Cs</v>
      </c>
      <c r="X4" s="595" t="str">
        <f t="shared" si="0"/>
        <v>Cr</v>
      </c>
      <c r="Y4" s="595" t="str">
        <f t="shared" si="0"/>
        <v>Co</v>
      </c>
      <c r="Z4" s="595" t="str">
        <f t="shared" si="0"/>
        <v>Cu</v>
      </c>
      <c r="AA4" s="595" t="str">
        <f t="shared" si="0"/>
        <v>Fe</v>
      </c>
      <c r="AB4" s="595" t="str">
        <f t="shared" si="0"/>
        <v>Pb</v>
      </c>
      <c r="AC4" s="595" t="str">
        <f t="shared" si="0"/>
        <v>Li</v>
      </c>
      <c r="AD4" s="595" t="str">
        <f t="shared" si="0"/>
        <v>Mg</v>
      </c>
      <c r="AE4" s="595" t="str">
        <f t="shared" si="0"/>
        <v>Mn</v>
      </c>
      <c r="AF4" s="595" t="str">
        <f t="shared" si="0"/>
        <v>Mo</v>
      </c>
      <c r="AG4" s="595" t="str">
        <f t="shared" si="0"/>
        <v>Ni</v>
      </c>
      <c r="AH4" s="595" t="str">
        <f t="shared" si="0"/>
        <v>P</v>
      </c>
      <c r="AI4" s="595" t="str">
        <f t="shared" si="0"/>
        <v>K</v>
      </c>
      <c r="AJ4" s="595" t="str">
        <f t="shared" si="0"/>
        <v>Se</v>
      </c>
      <c r="AK4" s="595" t="str">
        <f t="shared" si="0"/>
        <v>Si</v>
      </c>
      <c r="AL4" s="595" t="str">
        <f t="shared" si="0"/>
        <v>Ag</v>
      </c>
      <c r="AM4" s="595" t="str">
        <f t="shared" si="0"/>
        <v>Na</v>
      </c>
      <c r="AN4" s="595" t="str">
        <f t="shared" si="0"/>
        <v>Sr</v>
      </c>
      <c r="AO4" s="595" t="str">
        <f t="shared" si="0"/>
        <v>S</v>
      </c>
      <c r="AP4" s="595" t="str">
        <f t="shared" si="0"/>
        <v>Tl</v>
      </c>
      <c r="AQ4" s="596" t="str">
        <f t="shared" si="0"/>
        <v>Sn</v>
      </c>
      <c r="AR4" s="596" t="str">
        <f t="shared" si="0"/>
        <v>Ti</v>
      </c>
      <c r="AS4" s="596" t="str">
        <f t="shared" si="0"/>
        <v>U</v>
      </c>
      <c r="AT4" s="595" t="str">
        <f t="shared" si="0"/>
        <v>V</v>
      </c>
      <c r="AU4" s="595" t="str">
        <f t="shared" si="0"/>
        <v>Zn</v>
      </c>
      <c r="AV4" s="595" t="str">
        <f t="shared" si="0"/>
        <v>Hg</v>
      </c>
      <c r="AW4" s="595" t="str">
        <f t="shared" si="0"/>
        <v>F</v>
      </c>
      <c r="AX4" s="596" t="str">
        <f t="shared" si="0"/>
        <v>Cl</v>
      </c>
      <c r="AY4" s="596" t="str">
        <f t="shared" si="0"/>
        <v>NO2</v>
      </c>
      <c r="AZ4" s="596" t="str">
        <f t="shared" si="0"/>
        <v>Br</v>
      </c>
      <c r="BA4" s="596" t="str">
        <f t="shared" si="0"/>
        <v>NO3</v>
      </c>
      <c r="BB4" s="596" t="str">
        <f t="shared" si="0"/>
        <v>SO4</v>
      </c>
      <c r="BC4" s="596" t="str">
        <f t="shared" si="0"/>
        <v>PO4</v>
      </c>
      <c r="BD4" s="594" t="str">
        <f t="shared" si="0"/>
        <v>DIC</v>
      </c>
      <c r="BE4" s="595" t="str">
        <f t="shared" si="0"/>
        <v>DOC</v>
      </c>
      <c r="BF4" s="597" t="str">
        <f t="shared" si="0"/>
        <v>NH3</v>
      </c>
      <c r="BG4" s="322"/>
    </row>
    <row r="5" spans="1:66" x14ac:dyDescent="0.3">
      <c r="B5" s="280"/>
      <c r="C5" s="431" t="s">
        <v>104</v>
      </c>
      <c r="D5" s="126" t="str">
        <f>IF(ISBLANK('Title Sheet'!$C$8), "", 'Title Sheet'!$C$8)</f>
        <v/>
      </c>
      <c r="E5" s="283"/>
      <c r="F5" s="465" t="s">
        <v>20</v>
      </c>
      <c r="G5" s="120" t="str">
        <f>IF(ISBLANK('Extraction Summary'!$Z$11), "", 'Extraction Summary'!$Z$11)</f>
        <v/>
      </c>
      <c r="H5" s="120" t="str">
        <f>IF(ISBLANK('Extraction Summary'!$Z$38), "", 'Extraction Summary'!$Z$38)</f>
        <v/>
      </c>
      <c r="I5" s="120" t="str">
        <f>IF(ISBLANK('Extraction Summary'!$Z$65), "", 'Extraction Summary'!$Z$65)</f>
        <v/>
      </c>
      <c r="J5" s="3"/>
      <c r="K5" s="280"/>
      <c r="L5" s="280"/>
      <c r="M5" s="280"/>
      <c r="N5" s="291" t="s">
        <v>818</v>
      </c>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645"/>
      <c r="BE5" s="645"/>
      <c r="BF5" s="190"/>
      <c r="BG5" s="322"/>
    </row>
    <row r="6" spans="1:66" x14ac:dyDescent="0.3">
      <c r="B6" s="280"/>
      <c r="C6" s="431" t="s">
        <v>105</v>
      </c>
      <c r="D6" s="127" t="str">
        <f>IF(ISBLANK('Title Sheet'!$C$16), "", 'Title Sheet'!$C$16)</f>
        <v/>
      </c>
      <c r="E6" s="310"/>
      <c r="F6" s="465" t="s">
        <v>24</v>
      </c>
      <c r="G6" s="121" t="str">
        <f>IF(ISBLANK('Extraction Summary'!$Z$12), "", 'Extraction Summary'!$Z$12)</f>
        <v/>
      </c>
      <c r="H6" s="121" t="str">
        <f>IF(ISBLANK('Extraction Summary'!$Z$39), "", 'Extraction Summary'!$Z$39)</f>
        <v/>
      </c>
      <c r="I6" s="121" t="str">
        <f>IF(ISBLANK('Extraction Summary'!$Z$66), "", 'Extraction Summary'!$Z$66)</f>
        <v/>
      </c>
      <c r="J6" s="3"/>
      <c r="K6" s="280"/>
      <c r="L6" s="280"/>
      <c r="M6" s="280"/>
      <c r="N6" s="633" t="s">
        <v>803</v>
      </c>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46"/>
      <c r="BE6" s="646"/>
      <c r="BF6" s="634"/>
      <c r="BG6" s="322"/>
    </row>
    <row r="7" spans="1:66" x14ac:dyDescent="0.3">
      <c r="B7" s="280"/>
      <c r="C7" s="431" t="s">
        <v>106</v>
      </c>
      <c r="D7" s="128">
        <v>1313</v>
      </c>
      <c r="E7" s="311"/>
      <c r="F7" s="465" t="s">
        <v>817</v>
      </c>
      <c r="G7" s="122" t="str">
        <f>IF(ISBLANK('Extraction Summary'!$V$13), "", 'Extraction Summary'!$V$13)</f>
        <v/>
      </c>
      <c r="H7" s="122" t="str">
        <f>IF(ISBLANK('Extraction Summary'!$V$40), "", 'Extraction Summary'!$V$40)</f>
        <v/>
      </c>
      <c r="I7" s="122" t="str">
        <f>IF(ISBLANK('Extraction Summary'!$V$67), "", 'Extraction Summary'!$V$67)</f>
        <v/>
      </c>
      <c r="J7" s="3"/>
      <c r="K7" s="3"/>
      <c r="L7" s="280"/>
      <c r="M7" s="280"/>
      <c r="N7" s="633" t="s">
        <v>804</v>
      </c>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27"/>
      <c r="AW7" s="634"/>
      <c r="AX7" s="634"/>
      <c r="AY7" s="634"/>
      <c r="AZ7" s="634"/>
      <c r="BA7" s="634"/>
      <c r="BB7" s="634"/>
      <c r="BC7" s="634"/>
      <c r="BD7" s="634"/>
      <c r="BE7" s="634"/>
      <c r="BF7" s="627"/>
      <c r="BG7" s="322"/>
    </row>
    <row r="8" spans="1:66" x14ac:dyDescent="0.3">
      <c r="B8" s="280"/>
      <c r="C8" s="3"/>
      <c r="D8" s="3"/>
      <c r="E8" s="271"/>
      <c r="F8" s="465" t="s">
        <v>802</v>
      </c>
      <c r="G8" s="763" t="str">
        <f>IF(ISBLANK('Extraction Summary'!Z13), "", 'Extraction Summary'!Z13)</f>
        <v/>
      </c>
      <c r="H8" s="764"/>
      <c r="I8" s="765"/>
      <c r="J8" s="3"/>
      <c r="K8" s="3"/>
      <c r="L8" s="280"/>
      <c r="M8" s="280"/>
      <c r="N8" s="287" t="s">
        <v>805</v>
      </c>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322"/>
    </row>
    <row r="9" spans="1:66" x14ac:dyDescent="0.3">
      <c r="B9" s="280"/>
      <c r="C9" s="287"/>
      <c r="D9" s="305"/>
      <c r="E9" s="271"/>
      <c r="F9" s="3"/>
      <c r="G9" s="3"/>
      <c r="H9" s="3"/>
      <c r="I9" s="3"/>
      <c r="J9" s="3"/>
      <c r="K9" s="3"/>
      <c r="L9" s="280"/>
      <c r="M9" s="280"/>
      <c r="N9" s="287" t="s">
        <v>295</v>
      </c>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322"/>
    </row>
    <row r="10" spans="1:66" x14ac:dyDescent="0.3">
      <c r="B10" s="280"/>
      <c r="C10" s="280"/>
      <c r="D10" s="280"/>
      <c r="E10" s="280"/>
      <c r="F10" s="3"/>
      <c r="G10" s="3"/>
      <c r="H10" s="3"/>
      <c r="I10" s="3"/>
      <c r="J10" s="3"/>
      <c r="K10" s="3"/>
      <c r="L10" s="300"/>
      <c r="M10" s="277"/>
      <c r="N10" s="3"/>
      <c r="O10" s="187"/>
      <c r="P10" s="187"/>
      <c r="Q10" s="328"/>
      <c r="R10" s="294"/>
      <c r="S10" s="325"/>
      <c r="T10" s="325"/>
      <c r="U10" s="328"/>
      <c r="V10" s="328"/>
      <c r="W10" s="328"/>
      <c r="X10" s="325"/>
      <c r="Y10" s="325"/>
      <c r="Z10" s="328"/>
      <c r="AA10" s="328"/>
      <c r="AB10" s="328"/>
      <c r="AC10" s="325"/>
      <c r="AD10" s="328"/>
      <c r="AE10" s="325"/>
      <c r="AF10" s="325"/>
      <c r="AG10" s="325"/>
      <c r="AH10" s="325"/>
      <c r="AI10" s="328"/>
      <c r="AJ10" s="328"/>
      <c r="AK10" s="328"/>
      <c r="AL10" s="328"/>
      <c r="AM10" s="328"/>
      <c r="AN10" s="328"/>
      <c r="AO10" s="328"/>
      <c r="AP10" s="325"/>
      <c r="AQ10" s="325"/>
      <c r="AR10" s="325"/>
      <c r="AS10" s="325"/>
      <c r="AT10" s="294"/>
      <c r="AU10" s="294"/>
      <c r="AV10" s="294"/>
      <c r="AW10" s="294"/>
      <c r="AX10" s="294"/>
      <c r="AY10" s="327"/>
      <c r="AZ10" s="294"/>
      <c r="BA10" s="294"/>
      <c r="BB10" s="294"/>
      <c r="BC10" s="294"/>
      <c r="BD10" s="294"/>
      <c r="BE10" s="294"/>
      <c r="BF10" s="294"/>
      <c r="BG10" s="322"/>
    </row>
    <row r="11" spans="1:66" x14ac:dyDescent="0.3">
      <c r="B11" s="280"/>
      <c r="C11" s="280"/>
      <c r="D11" s="280"/>
      <c r="E11" s="272"/>
      <c r="F11" s="287" t="s">
        <v>425</v>
      </c>
      <c r="G11" s="729" t="s">
        <v>820</v>
      </c>
      <c r="H11" s="766"/>
      <c r="I11" s="730"/>
      <c r="J11" s="3"/>
      <c r="K11" s="466"/>
      <c r="L11" s="277"/>
      <c r="M11" s="277"/>
      <c r="N11" s="3"/>
      <c r="O11" s="329">
        <f>(COLUMN()-COLUMN($N11))</f>
        <v>1</v>
      </c>
      <c r="P11" s="329">
        <f t="shared" ref="P11:BF11" si="1">(COLUMN()-COLUMN($N11))</f>
        <v>2</v>
      </c>
      <c r="Q11" s="329">
        <f t="shared" si="1"/>
        <v>3</v>
      </c>
      <c r="R11" s="329">
        <f t="shared" si="1"/>
        <v>4</v>
      </c>
      <c r="S11" s="329">
        <f t="shared" si="1"/>
        <v>5</v>
      </c>
      <c r="T11" s="329">
        <f t="shared" si="1"/>
        <v>6</v>
      </c>
      <c r="U11" s="329">
        <f t="shared" si="1"/>
        <v>7</v>
      </c>
      <c r="V11" s="329">
        <f t="shared" si="1"/>
        <v>8</v>
      </c>
      <c r="W11" s="329">
        <f t="shared" si="1"/>
        <v>9</v>
      </c>
      <c r="X11" s="329">
        <f t="shared" si="1"/>
        <v>10</v>
      </c>
      <c r="Y11" s="329">
        <f t="shared" si="1"/>
        <v>11</v>
      </c>
      <c r="Z11" s="329">
        <f t="shared" si="1"/>
        <v>12</v>
      </c>
      <c r="AA11" s="329">
        <f t="shared" si="1"/>
        <v>13</v>
      </c>
      <c r="AB11" s="329">
        <f t="shared" si="1"/>
        <v>14</v>
      </c>
      <c r="AC11" s="329">
        <f t="shared" si="1"/>
        <v>15</v>
      </c>
      <c r="AD11" s="329">
        <f t="shared" si="1"/>
        <v>16</v>
      </c>
      <c r="AE11" s="329">
        <f t="shared" si="1"/>
        <v>17</v>
      </c>
      <c r="AF11" s="329">
        <f t="shared" si="1"/>
        <v>18</v>
      </c>
      <c r="AG11" s="329">
        <f t="shared" si="1"/>
        <v>19</v>
      </c>
      <c r="AH11" s="329">
        <f t="shared" si="1"/>
        <v>20</v>
      </c>
      <c r="AI11" s="329">
        <f t="shared" si="1"/>
        <v>21</v>
      </c>
      <c r="AJ11" s="329">
        <f t="shared" si="1"/>
        <v>22</v>
      </c>
      <c r="AK11" s="329">
        <f t="shared" si="1"/>
        <v>23</v>
      </c>
      <c r="AL11" s="329">
        <f t="shared" si="1"/>
        <v>24</v>
      </c>
      <c r="AM11" s="329">
        <f t="shared" si="1"/>
        <v>25</v>
      </c>
      <c r="AN11" s="329">
        <f t="shared" si="1"/>
        <v>26</v>
      </c>
      <c r="AO11" s="329">
        <f t="shared" si="1"/>
        <v>27</v>
      </c>
      <c r="AP11" s="329">
        <f t="shared" si="1"/>
        <v>28</v>
      </c>
      <c r="AQ11" s="329">
        <f t="shared" si="1"/>
        <v>29</v>
      </c>
      <c r="AR11" s="329">
        <f t="shared" si="1"/>
        <v>30</v>
      </c>
      <c r="AS11" s="329">
        <f t="shared" si="1"/>
        <v>31</v>
      </c>
      <c r="AT11" s="329">
        <f t="shared" si="1"/>
        <v>32</v>
      </c>
      <c r="AU11" s="329">
        <f t="shared" si="1"/>
        <v>33</v>
      </c>
      <c r="AV11" s="329">
        <f t="shared" si="1"/>
        <v>34</v>
      </c>
      <c r="AW11" s="329">
        <f t="shared" si="1"/>
        <v>35</v>
      </c>
      <c r="AX11" s="329">
        <f t="shared" si="1"/>
        <v>36</v>
      </c>
      <c r="AY11" s="329">
        <f t="shared" si="1"/>
        <v>37</v>
      </c>
      <c r="AZ11" s="329">
        <f t="shared" si="1"/>
        <v>38</v>
      </c>
      <c r="BA11" s="329">
        <f t="shared" si="1"/>
        <v>39</v>
      </c>
      <c r="BB11" s="329">
        <f t="shared" si="1"/>
        <v>40</v>
      </c>
      <c r="BC11" s="329">
        <f t="shared" si="1"/>
        <v>41</v>
      </c>
      <c r="BD11" s="329">
        <f t="shared" si="1"/>
        <v>42</v>
      </c>
      <c r="BE11" s="329">
        <f t="shared" si="1"/>
        <v>43</v>
      </c>
      <c r="BF11" s="329">
        <f t="shared" si="1"/>
        <v>44</v>
      </c>
      <c r="BG11" s="446"/>
      <c r="BH11" s="200"/>
      <c r="BI11" s="200"/>
      <c r="BJ11" s="200"/>
      <c r="BK11" s="200"/>
    </row>
    <row r="12" spans="1:66" s="2" customFormat="1" x14ac:dyDescent="0.3">
      <c r="B12" s="280"/>
      <c r="C12" s="280"/>
      <c r="D12" s="280"/>
      <c r="E12" s="272"/>
      <c r="F12" s="293"/>
      <c r="G12" s="315"/>
      <c r="H12" s="280"/>
      <c r="I12" s="315"/>
      <c r="J12" s="313"/>
      <c r="K12" s="314"/>
      <c r="L12" s="277"/>
      <c r="M12" s="277"/>
      <c r="N12" s="316"/>
      <c r="O12" s="757" t="s">
        <v>488</v>
      </c>
      <c r="P12" s="758"/>
      <c r="Q12" s="758"/>
      <c r="R12" s="758"/>
      <c r="S12" s="758"/>
      <c r="T12" s="758"/>
      <c r="U12" s="758"/>
      <c r="V12" s="758"/>
      <c r="W12" s="758"/>
      <c r="X12" s="758"/>
      <c r="Y12" s="758"/>
      <c r="Z12" s="758" t="s">
        <v>488</v>
      </c>
      <c r="AA12" s="758"/>
      <c r="AB12" s="758"/>
      <c r="AC12" s="758"/>
      <c r="AD12" s="758"/>
      <c r="AE12" s="758"/>
      <c r="AF12" s="758"/>
      <c r="AG12" s="758"/>
      <c r="AH12" s="758"/>
      <c r="AI12" s="758"/>
      <c r="AJ12" s="758"/>
      <c r="AK12" s="758" t="s">
        <v>488</v>
      </c>
      <c r="AL12" s="758"/>
      <c r="AM12" s="758"/>
      <c r="AN12" s="758"/>
      <c r="AO12" s="758"/>
      <c r="AP12" s="758"/>
      <c r="AQ12" s="758"/>
      <c r="AR12" s="758"/>
      <c r="AS12" s="758"/>
      <c r="AT12" s="758"/>
      <c r="AU12" s="758"/>
      <c r="AV12" s="758"/>
      <c r="AW12" s="759" t="s">
        <v>489</v>
      </c>
      <c r="AX12" s="760"/>
      <c r="AY12" s="760"/>
      <c r="AZ12" s="760"/>
      <c r="BA12" s="760"/>
      <c r="BB12" s="760"/>
      <c r="BC12" s="760"/>
      <c r="BD12" s="760"/>
      <c r="BE12" s="760"/>
      <c r="BF12" s="761"/>
      <c r="BG12" s="322"/>
      <c r="BH12" s="193"/>
      <c r="BI12" s="193"/>
      <c r="BJ12" s="193"/>
      <c r="BK12" s="193"/>
      <c r="BL12" s="193"/>
      <c r="BM12" s="253"/>
      <c r="BN12" s="193"/>
    </row>
    <row r="13" spans="1:66" s="563" customFormat="1" x14ac:dyDescent="0.3">
      <c r="B13" s="590"/>
      <c r="C13" s="590"/>
      <c r="D13" s="288" t="s">
        <v>198</v>
      </c>
      <c r="E13" s="288" t="s">
        <v>109</v>
      </c>
      <c r="F13" s="288" t="s">
        <v>40</v>
      </c>
      <c r="G13" s="288" t="s">
        <v>41</v>
      </c>
      <c r="H13" s="288" t="s">
        <v>41</v>
      </c>
      <c r="I13" s="288" t="s">
        <v>42</v>
      </c>
      <c r="J13" s="288" t="s">
        <v>42</v>
      </c>
      <c r="K13" s="288" t="s">
        <v>816</v>
      </c>
      <c r="L13" s="288" t="s">
        <v>110</v>
      </c>
      <c r="M13" s="288" t="s">
        <v>110</v>
      </c>
      <c r="N13" s="581" t="s">
        <v>110</v>
      </c>
      <c r="O13" s="582" t="s">
        <v>111</v>
      </c>
      <c r="P13" s="583" t="s">
        <v>112</v>
      </c>
      <c r="Q13" s="583" t="s">
        <v>113</v>
      </c>
      <c r="R13" s="583" t="s">
        <v>114</v>
      </c>
      <c r="S13" s="583" t="s">
        <v>115</v>
      </c>
      <c r="T13" s="583" t="s">
        <v>116</v>
      </c>
      <c r="U13" s="583" t="s">
        <v>117</v>
      </c>
      <c r="V13" s="583" t="s">
        <v>118</v>
      </c>
      <c r="W13" s="583" t="s">
        <v>119</v>
      </c>
      <c r="X13" s="583" t="s">
        <v>120</v>
      </c>
      <c r="Y13" s="583" t="s">
        <v>121</v>
      </c>
      <c r="Z13" s="583" t="s">
        <v>122</v>
      </c>
      <c r="AA13" s="583" t="s">
        <v>123</v>
      </c>
      <c r="AB13" s="583" t="s">
        <v>124</v>
      </c>
      <c r="AC13" s="583" t="s">
        <v>125</v>
      </c>
      <c r="AD13" s="583" t="s">
        <v>126</v>
      </c>
      <c r="AE13" s="584" t="s">
        <v>127</v>
      </c>
      <c r="AF13" s="583" t="s">
        <v>128</v>
      </c>
      <c r="AG13" s="583" t="s">
        <v>129</v>
      </c>
      <c r="AH13" s="583" t="s">
        <v>429</v>
      </c>
      <c r="AI13" s="583" t="s">
        <v>130</v>
      </c>
      <c r="AJ13" s="583" t="s">
        <v>131</v>
      </c>
      <c r="AK13" s="583" t="s">
        <v>132</v>
      </c>
      <c r="AL13" s="583" t="s">
        <v>794</v>
      </c>
      <c r="AM13" s="583" t="s">
        <v>133</v>
      </c>
      <c r="AN13" s="583" t="s">
        <v>134</v>
      </c>
      <c r="AO13" s="583" t="s">
        <v>431</v>
      </c>
      <c r="AP13" s="584" t="s">
        <v>135</v>
      </c>
      <c r="AQ13" s="584" t="s">
        <v>136</v>
      </c>
      <c r="AR13" s="584" t="s">
        <v>137</v>
      </c>
      <c r="AS13" s="584" t="s">
        <v>138</v>
      </c>
      <c r="AT13" s="583" t="s">
        <v>139</v>
      </c>
      <c r="AU13" s="583" t="s">
        <v>140</v>
      </c>
      <c r="AV13" s="583" t="s">
        <v>189</v>
      </c>
      <c r="AW13" s="583" t="s">
        <v>141</v>
      </c>
      <c r="AX13" s="585" t="s">
        <v>142</v>
      </c>
      <c r="AY13" s="584" t="s">
        <v>183</v>
      </c>
      <c r="AZ13" s="585" t="s">
        <v>182</v>
      </c>
      <c r="BA13" s="585" t="s">
        <v>143</v>
      </c>
      <c r="BB13" s="585" t="s">
        <v>144</v>
      </c>
      <c r="BC13" s="585" t="s">
        <v>184</v>
      </c>
      <c r="BD13" s="584" t="s">
        <v>145</v>
      </c>
      <c r="BE13" s="583" t="s">
        <v>146</v>
      </c>
      <c r="BF13" s="189" t="s">
        <v>372</v>
      </c>
      <c r="BG13" s="591"/>
      <c r="BH13" s="592"/>
      <c r="BI13" s="592"/>
      <c r="BJ13" s="592"/>
      <c r="BK13" s="592"/>
      <c r="BL13" s="592"/>
      <c r="BM13" s="593"/>
      <c r="BN13" s="592"/>
    </row>
    <row r="14" spans="1:66" s="563" customFormat="1" x14ac:dyDescent="0.3">
      <c r="B14" s="590"/>
      <c r="C14" s="590"/>
      <c r="D14" s="288" t="s">
        <v>108</v>
      </c>
      <c r="E14" s="288" t="s">
        <v>147</v>
      </c>
      <c r="F14" s="288" t="s">
        <v>148</v>
      </c>
      <c r="G14" s="288" t="s">
        <v>815</v>
      </c>
      <c r="H14" s="288" t="s">
        <v>149</v>
      </c>
      <c r="I14" s="288" t="s">
        <v>815</v>
      </c>
      <c r="J14" s="288" t="s">
        <v>149</v>
      </c>
      <c r="K14" s="288" t="s">
        <v>148</v>
      </c>
      <c r="L14" s="288" t="s">
        <v>150</v>
      </c>
      <c r="M14" s="288" t="s">
        <v>151</v>
      </c>
      <c r="N14" s="581" t="s">
        <v>152</v>
      </c>
      <c r="O14" s="582" t="s">
        <v>153</v>
      </c>
      <c r="P14" s="583" t="s">
        <v>154</v>
      </c>
      <c r="Q14" s="583" t="s">
        <v>155</v>
      </c>
      <c r="R14" s="583" t="s">
        <v>156</v>
      </c>
      <c r="S14" s="586" t="s">
        <v>157</v>
      </c>
      <c r="T14" s="583" t="s">
        <v>51</v>
      </c>
      <c r="U14" s="586" t="s">
        <v>158</v>
      </c>
      <c r="V14" s="583" t="s">
        <v>159</v>
      </c>
      <c r="W14" s="586" t="s">
        <v>160</v>
      </c>
      <c r="X14" s="586" t="s">
        <v>161</v>
      </c>
      <c r="Y14" s="586" t="s">
        <v>162</v>
      </c>
      <c r="Z14" s="583" t="s">
        <v>163</v>
      </c>
      <c r="AA14" s="583" t="s">
        <v>164</v>
      </c>
      <c r="AB14" s="586" t="s">
        <v>97</v>
      </c>
      <c r="AC14" s="586" t="s">
        <v>98</v>
      </c>
      <c r="AD14" s="583" t="s">
        <v>165</v>
      </c>
      <c r="AE14" s="587" t="s">
        <v>166</v>
      </c>
      <c r="AF14" s="586" t="s">
        <v>167</v>
      </c>
      <c r="AG14" s="586" t="s">
        <v>168</v>
      </c>
      <c r="AH14" s="586" t="s">
        <v>430</v>
      </c>
      <c r="AI14" s="583" t="s">
        <v>169</v>
      </c>
      <c r="AJ14" s="583" t="s">
        <v>170</v>
      </c>
      <c r="AK14" s="583" t="s">
        <v>171</v>
      </c>
      <c r="AL14" s="583" t="s">
        <v>795</v>
      </c>
      <c r="AM14" s="583" t="s">
        <v>172</v>
      </c>
      <c r="AN14" s="586" t="s">
        <v>173</v>
      </c>
      <c r="AO14" s="586" t="s">
        <v>432</v>
      </c>
      <c r="AP14" s="587" t="s">
        <v>174</v>
      </c>
      <c r="AQ14" s="587" t="s">
        <v>99</v>
      </c>
      <c r="AR14" s="587" t="s">
        <v>100</v>
      </c>
      <c r="AS14" s="587" t="s">
        <v>101</v>
      </c>
      <c r="AT14" s="586" t="s">
        <v>175</v>
      </c>
      <c r="AU14" s="586" t="s">
        <v>176</v>
      </c>
      <c r="AV14" s="586" t="s">
        <v>188</v>
      </c>
      <c r="AW14" s="586" t="s">
        <v>177</v>
      </c>
      <c r="AX14" s="588" t="s">
        <v>178</v>
      </c>
      <c r="AY14" s="584" t="s">
        <v>186</v>
      </c>
      <c r="AZ14" s="588" t="s">
        <v>185</v>
      </c>
      <c r="BA14" s="588" t="s">
        <v>179</v>
      </c>
      <c r="BB14" s="588" t="s">
        <v>180</v>
      </c>
      <c r="BC14" s="588" t="s">
        <v>187</v>
      </c>
      <c r="BD14" s="587" t="s">
        <v>102</v>
      </c>
      <c r="BE14" s="586" t="s">
        <v>103</v>
      </c>
      <c r="BF14" s="589" t="s">
        <v>371</v>
      </c>
      <c r="BG14" s="591"/>
      <c r="BH14" s="592"/>
      <c r="BI14" s="592"/>
      <c r="BJ14" s="592"/>
      <c r="BK14" s="592"/>
      <c r="BL14" s="592"/>
      <c r="BM14" s="593"/>
      <c r="BN14" s="592"/>
    </row>
    <row r="15" spans="1:66" s="65" customFormat="1" ht="15" customHeight="1" x14ac:dyDescent="0.3">
      <c r="B15" s="318"/>
      <c r="C15" s="319" t="s">
        <v>181</v>
      </c>
      <c r="D15" s="319" t="s">
        <v>197</v>
      </c>
      <c r="E15" s="320" t="s">
        <v>487</v>
      </c>
      <c r="F15" s="320" t="s">
        <v>196</v>
      </c>
      <c r="G15" s="320" t="s">
        <v>196</v>
      </c>
      <c r="H15" s="320" t="s">
        <v>195</v>
      </c>
      <c r="I15" s="320" t="s">
        <v>196</v>
      </c>
      <c r="J15" s="320" t="s">
        <v>195</v>
      </c>
      <c r="K15" s="319" t="s">
        <v>194</v>
      </c>
      <c r="L15" s="319" t="s">
        <v>193</v>
      </c>
      <c r="M15" s="319" t="s">
        <v>192</v>
      </c>
      <c r="N15" s="469" t="s">
        <v>191</v>
      </c>
      <c r="O15" s="194" t="s">
        <v>190</v>
      </c>
      <c r="P15" s="195" t="s">
        <v>190</v>
      </c>
      <c r="Q15" s="195" t="s">
        <v>190</v>
      </c>
      <c r="R15" s="195" t="s">
        <v>190</v>
      </c>
      <c r="S15" s="195" t="s">
        <v>190</v>
      </c>
      <c r="T15" s="195" t="s">
        <v>190</v>
      </c>
      <c r="U15" s="195" t="s">
        <v>190</v>
      </c>
      <c r="V15" s="195" t="s">
        <v>190</v>
      </c>
      <c r="W15" s="195" t="s">
        <v>190</v>
      </c>
      <c r="X15" s="195" t="s">
        <v>190</v>
      </c>
      <c r="Y15" s="195" t="s">
        <v>190</v>
      </c>
      <c r="Z15" s="195" t="s">
        <v>190</v>
      </c>
      <c r="AA15" s="195" t="s">
        <v>190</v>
      </c>
      <c r="AB15" s="195" t="s">
        <v>190</v>
      </c>
      <c r="AC15" s="195" t="s">
        <v>190</v>
      </c>
      <c r="AD15" s="195" t="s">
        <v>190</v>
      </c>
      <c r="AE15" s="196" t="s">
        <v>190</v>
      </c>
      <c r="AF15" s="195" t="s">
        <v>190</v>
      </c>
      <c r="AG15" s="195" t="s">
        <v>190</v>
      </c>
      <c r="AH15" s="195" t="s">
        <v>190</v>
      </c>
      <c r="AI15" s="195" t="s">
        <v>190</v>
      </c>
      <c r="AJ15" s="195" t="s">
        <v>190</v>
      </c>
      <c r="AK15" s="195" t="s">
        <v>190</v>
      </c>
      <c r="AL15" s="195" t="s">
        <v>190</v>
      </c>
      <c r="AM15" s="195" t="s">
        <v>190</v>
      </c>
      <c r="AN15" s="195" t="s">
        <v>190</v>
      </c>
      <c r="AO15" s="195" t="s">
        <v>190</v>
      </c>
      <c r="AP15" s="196" t="s">
        <v>190</v>
      </c>
      <c r="AQ15" s="196" t="s">
        <v>190</v>
      </c>
      <c r="AR15" s="196" t="s">
        <v>190</v>
      </c>
      <c r="AS15" s="196" t="s">
        <v>190</v>
      </c>
      <c r="AT15" s="195" t="s">
        <v>190</v>
      </c>
      <c r="AU15" s="195" t="s">
        <v>190</v>
      </c>
      <c r="AV15" s="197" t="s">
        <v>190</v>
      </c>
      <c r="AW15" s="197" t="s">
        <v>190</v>
      </c>
      <c r="AX15" s="197" t="s">
        <v>190</v>
      </c>
      <c r="AY15" s="197" t="s">
        <v>190</v>
      </c>
      <c r="AZ15" s="197" t="s">
        <v>190</v>
      </c>
      <c r="BA15" s="197" t="s">
        <v>190</v>
      </c>
      <c r="BB15" s="197" t="s">
        <v>190</v>
      </c>
      <c r="BC15" s="197" t="s">
        <v>190</v>
      </c>
      <c r="BD15" s="197" t="s">
        <v>190</v>
      </c>
      <c r="BE15" s="197" t="s">
        <v>190</v>
      </c>
      <c r="BF15" s="538" t="s">
        <v>190</v>
      </c>
      <c r="BG15" s="330"/>
      <c r="BH15" s="198"/>
      <c r="BI15" s="198"/>
      <c r="BJ15" s="198"/>
      <c r="BK15" s="198"/>
      <c r="BL15" s="198"/>
      <c r="BM15" s="254"/>
      <c r="BN15" s="198"/>
    </row>
    <row r="16" spans="1:66" x14ac:dyDescent="0.3">
      <c r="B16" s="280"/>
      <c r="C16" s="129" t="str">
        <f>IF(D$6="","",CONCATENATE(D$6,"-",D$7,"-", 'Extraction Summary'!R15,"-A"))</f>
        <v/>
      </c>
      <c r="D16" s="130" t="str">
        <f>IF(ISNUMBER('Extraction Summary'!$R$21), 'Extraction Summary'!$R$21, "")</f>
        <v/>
      </c>
      <c r="E16" s="471" t="str">
        <f>IF(ISNUMBER('Extraction Summary'!$V$12), 1-'Extraction Summary'!$V$12, "")</f>
        <v/>
      </c>
      <c r="F16" s="131" t="str">
        <f>IF(ISNUMBER('Extraction Summary'!$R$22), 'Extraction Summary'!$R$22, "")</f>
        <v/>
      </c>
      <c r="G16" s="132" t="str">
        <f>IF(ISBLANK('Extraction Summary'!$R$23),"", 'Extraction Summary'!$R$23)</f>
        <v/>
      </c>
      <c r="H16" s="133" t="str">
        <f>IF(ISBLANK('Extraction Summary'!$R$25),"", 'Extraction Summary'!$R$25)</f>
        <v/>
      </c>
      <c r="I16" s="134" t="str">
        <f>IF(ISBLANK('Extraction Summary'!$R$24),"", 'Extraction Summary'!$R$24)</f>
        <v/>
      </c>
      <c r="J16" s="135" t="str">
        <f>IF(ISBLANK('Extraction Summary'!$R$26),"", 'Extraction Summary'!$R$26)</f>
        <v/>
      </c>
      <c r="K16" s="447" t="str">
        <f>IF(AND(ISNUMBER(D16),ISNUMBER(E16)),IF(AND(ISNUMBER(G16),ISNUMBER(H16)),G16*H16/((1-E16)*D16),IF(AND(ISNUMBER(I16),ISNUMBER(J16)),-I16*J16/((1-E16)*D16),"0.00")), "")</f>
        <v/>
      </c>
      <c r="L16" s="130" t="str">
        <f>IF(ISBLANK('Extraction Summary'!$R$30),"", 'Extraction Summary'!$R$30)</f>
        <v/>
      </c>
      <c r="M16" s="130" t="str">
        <f>IF(ISBLANK('Extraction Summary'!$R$31),"", 'Extraction Summary'!$R$31)</f>
        <v/>
      </c>
      <c r="N16" s="136"/>
      <c r="O16" s="505"/>
      <c r="P16" s="513"/>
      <c r="Q16" s="513"/>
      <c r="R16" s="513"/>
      <c r="S16" s="513"/>
      <c r="T16" s="513"/>
      <c r="U16" s="513"/>
      <c r="V16" s="647"/>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647"/>
      <c r="BB16" s="513"/>
      <c r="BC16" s="513"/>
      <c r="BD16" s="513"/>
      <c r="BE16" s="513"/>
      <c r="BF16" s="539"/>
      <c r="BG16" s="322"/>
    </row>
    <row r="17" spans="2:59" x14ac:dyDescent="0.3">
      <c r="B17" s="280"/>
      <c r="C17" s="137" t="str">
        <f>IF(D$6="","",CONCATENATE(D$6,"-",D$7,"-", 'Extraction Summary'!S15,"-A"))</f>
        <v/>
      </c>
      <c r="D17" s="138" t="str">
        <f>IF(ISNUMBER('Extraction Summary'!$S$21), 'Extraction Summary'!$S$21, "")</f>
        <v/>
      </c>
      <c r="E17" s="139" t="str">
        <f>IF(ISNUMBER('Extraction Summary'!$V$12), 1-'Extraction Summary'!$V$12, "")</f>
        <v/>
      </c>
      <c r="F17" s="140" t="str">
        <f>IF(ISNUMBER('Extraction Summary'!$S$22), 'Extraction Summary'!$S$22, "")</f>
        <v/>
      </c>
      <c r="G17" s="141" t="str">
        <f>IF(ISBLANK('Extraction Summary'!$S$23),"", 'Extraction Summary'!$S$23)</f>
        <v/>
      </c>
      <c r="H17" s="142" t="str">
        <f>IF(ISBLANK('Extraction Summary'!$S$25),"", 'Extraction Summary'!$S$25)</f>
        <v/>
      </c>
      <c r="I17" s="143" t="str">
        <f>IF(ISBLANK('Extraction Summary'!$S$24),"", 'Extraction Summary'!$S$24)</f>
        <v/>
      </c>
      <c r="J17" s="142" t="str">
        <f>IF(ISBLANK('Extraction Summary'!$S$26),"", 'Extraction Summary'!$S$26)</f>
        <v/>
      </c>
      <c r="K17" s="448" t="str">
        <f t="shared" ref="K17:K45" si="2">IF(AND(ISNUMBER(D17),ISNUMBER(E17)),IF(AND(ISNUMBER(G17),ISNUMBER(H17)),G17*H17/((1-E17)*D17),IF(AND(ISNUMBER(I17),ISNUMBER(J17)),-I17*J17/((1-E17)*D17),"0.00")), "")</f>
        <v/>
      </c>
      <c r="L17" s="138" t="str">
        <f>IF(ISBLANK('Extraction Summary'!$S$30),"", 'Extraction Summary'!$S$30)</f>
        <v/>
      </c>
      <c r="M17" s="138" t="str">
        <f>IF(ISBLANK('Extraction Summary'!$S$31),"", 'Extraction Summary'!$S$31)</f>
        <v/>
      </c>
      <c r="N17" s="144"/>
      <c r="O17" s="506"/>
      <c r="P17" s="514"/>
      <c r="Q17" s="514"/>
      <c r="R17" s="514"/>
      <c r="S17" s="514"/>
      <c r="T17" s="514"/>
      <c r="U17" s="514"/>
      <c r="V17" s="648"/>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648"/>
      <c r="BB17" s="514"/>
      <c r="BC17" s="514"/>
      <c r="BD17" s="514"/>
      <c r="BE17" s="514"/>
      <c r="BF17" s="540"/>
      <c r="BG17" s="322"/>
    </row>
    <row r="18" spans="2:59" x14ac:dyDescent="0.3">
      <c r="B18" s="280"/>
      <c r="C18" s="137" t="str">
        <f>IF(D$6="","",CONCATENATE(D$6,"-",D$7,"-", 'Extraction Summary'!T15,"-A"))</f>
        <v/>
      </c>
      <c r="D18" s="138" t="str">
        <f>IF(ISNUMBER('Extraction Summary'!$T$21), 'Extraction Summary'!$T$21, "")</f>
        <v/>
      </c>
      <c r="E18" s="139" t="str">
        <f>IF(ISNUMBER('Extraction Summary'!$V$12), 1-'Extraction Summary'!$V$12, "")</f>
        <v/>
      </c>
      <c r="F18" s="140" t="str">
        <f>IF(ISNUMBER('Extraction Summary'!$T$22), 'Extraction Summary'!$T$22, "")</f>
        <v/>
      </c>
      <c r="G18" s="141" t="str">
        <f>IF(ISBLANK('Extraction Summary'!$T$23),"", 'Extraction Summary'!$T$23)</f>
        <v/>
      </c>
      <c r="H18" s="142" t="str">
        <f>IF(ISBLANK('Extraction Summary'!$T$25),"", 'Extraction Summary'!$T$25)</f>
        <v/>
      </c>
      <c r="I18" s="143" t="str">
        <f>IF(ISBLANK('Extraction Summary'!$T$24),"", 'Extraction Summary'!$T$24)</f>
        <v/>
      </c>
      <c r="J18" s="142" t="str">
        <f>IF(ISBLANK('Extraction Summary'!$T$26),"", 'Extraction Summary'!$T$26)</f>
        <v/>
      </c>
      <c r="K18" s="448" t="str">
        <f t="shared" si="2"/>
        <v/>
      </c>
      <c r="L18" s="138" t="str">
        <f>IF(ISBLANK('Extraction Summary'!$T$30),"", 'Extraction Summary'!$T$30)</f>
        <v/>
      </c>
      <c r="M18" s="138" t="str">
        <f>IF(ISBLANK('Extraction Summary'!$T$31),"", 'Extraction Summary'!$T$31)</f>
        <v/>
      </c>
      <c r="N18" s="144"/>
      <c r="O18" s="506"/>
      <c r="P18" s="514"/>
      <c r="Q18" s="514"/>
      <c r="R18" s="514"/>
      <c r="S18" s="514"/>
      <c r="T18" s="514"/>
      <c r="U18" s="514"/>
      <c r="V18" s="648"/>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648"/>
      <c r="BB18" s="514"/>
      <c r="BC18" s="514"/>
      <c r="BD18" s="514"/>
      <c r="BE18" s="514"/>
      <c r="BF18" s="540"/>
      <c r="BG18" s="322"/>
    </row>
    <row r="19" spans="2:59" x14ac:dyDescent="0.3">
      <c r="B19" s="280"/>
      <c r="C19" s="137" t="str">
        <f>IF(D$6="","",CONCATENATE(D$6,"-",D$7,"-", 'Extraction Summary'!U15,"-A"))</f>
        <v/>
      </c>
      <c r="D19" s="138" t="str">
        <f>IF(ISNUMBER('Extraction Summary'!$U$21), 'Extraction Summary'!$U$21, "")</f>
        <v/>
      </c>
      <c r="E19" s="139" t="str">
        <f>IF(ISNUMBER('Extraction Summary'!$V$12), 1-'Extraction Summary'!$V$12, "")</f>
        <v/>
      </c>
      <c r="F19" s="140" t="str">
        <f>IF(ISNUMBER('Extraction Summary'!$U$22), 'Extraction Summary'!$U$22, "")</f>
        <v/>
      </c>
      <c r="G19" s="141" t="str">
        <f>IF(ISBLANK('Extraction Summary'!$U$23),"", 'Extraction Summary'!$U$23)</f>
        <v/>
      </c>
      <c r="H19" s="142" t="str">
        <f>IF(ISBLANK('Extraction Summary'!$U$25),"", 'Extraction Summary'!$U$25)</f>
        <v/>
      </c>
      <c r="I19" s="143" t="str">
        <f>IF(ISBLANK('Extraction Summary'!$U$24),"", 'Extraction Summary'!$U$24)</f>
        <v/>
      </c>
      <c r="J19" s="142" t="str">
        <f>IF(ISBLANK('Extraction Summary'!$U$26),"", 'Extraction Summary'!$U$26)</f>
        <v/>
      </c>
      <c r="K19" s="448" t="str">
        <f t="shared" si="2"/>
        <v/>
      </c>
      <c r="L19" s="138" t="str">
        <f>IF(ISBLANK('Extraction Summary'!$U$30),"", 'Extraction Summary'!$U$30)</f>
        <v/>
      </c>
      <c r="M19" s="138" t="str">
        <f>IF(ISBLANK('Extraction Summary'!$U$31),"", 'Extraction Summary'!$U$31)</f>
        <v/>
      </c>
      <c r="N19" s="144"/>
      <c r="O19" s="506"/>
      <c r="P19" s="514"/>
      <c r="Q19" s="514"/>
      <c r="R19" s="514"/>
      <c r="S19" s="514"/>
      <c r="T19" s="514"/>
      <c r="U19" s="514"/>
      <c r="V19" s="648"/>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648"/>
      <c r="BB19" s="514"/>
      <c r="BC19" s="514"/>
      <c r="BD19" s="514"/>
      <c r="BE19" s="514"/>
      <c r="BF19" s="540"/>
      <c r="BG19" s="322"/>
    </row>
    <row r="20" spans="2:59" x14ac:dyDescent="0.3">
      <c r="B20" s="280"/>
      <c r="C20" s="137" t="str">
        <f>IF(D$6="","",CONCATENATE(D$6,"-",D$7,"-", 'Extraction Summary'!V15,"-A"))</f>
        <v/>
      </c>
      <c r="D20" s="138" t="str">
        <f>IF(ISNUMBER('Extraction Summary'!$V$21), 'Extraction Summary'!$V$21, "")</f>
        <v/>
      </c>
      <c r="E20" s="139" t="str">
        <f>IF(ISNUMBER('Extraction Summary'!$V$12), 1-'Extraction Summary'!$V$12, "")</f>
        <v/>
      </c>
      <c r="F20" s="140" t="str">
        <f>IF(ISNUMBER('Extraction Summary'!$V$22), 'Extraction Summary'!$V$22, "")</f>
        <v/>
      </c>
      <c r="G20" s="141" t="str">
        <f>IF(ISBLANK('Extraction Summary'!$V$23),"", 'Extraction Summary'!$V$23)</f>
        <v/>
      </c>
      <c r="H20" s="142" t="str">
        <f>IF(ISBLANK('Extraction Summary'!$V$25),"", 'Extraction Summary'!$V$25)</f>
        <v/>
      </c>
      <c r="I20" s="143" t="str">
        <f>IF(ISBLANK('Extraction Summary'!$V$24),"", 'Extraction Summary'!$V$24)</f>
        <v/>
      </c>
      <c r="J20" s="142" t="str">
        <f>IF(ISBLANK('Extraction Summary'!$V$26),"", 'Extraction Summary'!$V$26)</f>
        <v/>
      </c>
      <c r="K20" s="448" t="str">
        <f t="shared" si="2"/>
        <v/>
      </c>
      <c r="L20" s="138" t="str">
        <f>IF(ISBLANK('Extraction Summary'!$V$30),"", 'Extraction Summary'!$V$30)</f>
        <v/>
      </c>
      <c r="M20" s="138" t="str">
        <f>IF(ISBLANK('Extraction Summary'!$V$31),"", 'Extraction Summary'!$V$31)</f>
        <v/>
      </c>
      <c r="N20" s="144"/>
      <c r="O20" s="506"/>
      <c r="P20" s="514"/>
      <c r="Q20" s="514"/>
      <c r="R20" s="514"/>
      <c r="S20" s="514"/>
      <c r="T20" s="514"/>
      <c r="U20" s="514"/>
      <c r="V20" s="648"/>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648"/>
      <c r="BB20" s="514"/>
      <c r="BC20" s="514"/>
      <c r="BD20" s="514"/>
      <c r="BE20" s="514"/>
      <c r="BF20" s="540"/>
      <c r="BG20" s="322"/>
    </row>
    <row r="21" spans="2:59" x14ac:dyDescent="0.3">
      <c r="B21" s="280"/>
      <c r="C21" s="137" t="str">
        <f>IF(D$6="","",CONCATENATE(D$6,"-",D$7,"-", 'Extraction Summary'!W15,"-A"))</f>
        <v/>
      </c>
      <c r="D21" s="138" t="str">
        <f>IF(ISNUMBER('Extraction Summary'!$W$21), 'Extraction Summary'!$W$21, "")</f>
        <v/>
      </c>
      <c r="E21" s="139" t="str">
        <f>IF(ISNUMBER('Extraction Summary'!$V$12), 1-'Extraction Summary'!$V$12, "")</f>
        <v/>
      </c>
      <c r="F21" s="140" t="str">
        <f>IF(ISNUMBER('Extraction Summary'!$W$22), 'Extraction Summary'!$W$22, "")</f>
        <v/>
      </c>
      <c r="G21" s="141" t="str">
        <f>IF(ISBLANK('Extraction Summary'!$W$23),"", 'Extraction Summary'!$W$23)</f>
        <v/>
      </c>
      <c r="H21" s="142" t="str">
        <f>IF(ISBLANK('Extraction Summary'!$W$25),"", 'Extraction Summary'!$W$25)</f>
        <v/>
      </c>
      <c r="I21" s="143" t="str">
        <f>IF(ISBLANK('Extraction Summary'!$W$24),"", 'Extraction Summary'!$W$24)</f>
        <v/>
      </c>
      <c r="J21" s="142" t="str">
        <f>IF(ISBLANK('Extraction Summary'!$W$26),"", 'Extraction Summary'!$W$26)</f>
        <v/>
      </c>
      <c r="K21" s="448" t="str">
        <f t="shared" si="2"/>
        <v/>
      </c>
      <c r="L21" s="138" t="str">
        <f>IF(ISBLANK('Extraction Summary'!$W$30),"", 'Extraction Summary'!$W$30)</f>
        <v/>
      </c>
      <c r="M21" s="138" t="str">
        <f>IF(ISBLANK('Extraction Summary'!$W$31),"", 'Extraction Summary'!$W$31)</f>
        <v/>
      </c>
      <c r="N21" s="144"/>
      <c r="O21" s="506"/>
      <c r="P21" s="514"/>
      <c r="Q21" s="514"/>
      <c r="R21" s="514"/>
      <c r="S21" s="514"/>
      <c r="T21" s="514"/>
      <c r="U21" s="514"/>
      <c r="V21" s="648"/>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648"/>
      <c r="BB21" s="514"/>
      <c r="BC21" s="514"/>
      <c r="BD21" s="514"/>
      <c r="BE21" s="514"/>
      <c r="BF21" s="540"/>
      <c r="BG21" s="322"/>
    </row>
    <row r="22" spans="2:59" x14ac:dyDescent="0.3">
      <c r="B22" s="280"/>
      <c r="C22" s="137" t="str">
        <f>IF(D$6="","",CONCATENATE(D$6,"-",D$7,"-", 'Extraction Summary'!X15,"-A"))</f>
        <v/>
      </c>
      <c r="D22" s="138" t="str">
        <f>IF(ISNUMBER('Extraction Summary'!$X$21), 'Extraction Summary'!$X$21, "")</f>
        <v/>
      </c>
      <c r="E22" s="139" t="str">
        <f>IF(ISNUMBER('Extraction Summary'!$V$12), 1-'Extraction Summary'!$V$12, "")</f>
        <v/>
      </c>
      <c r="F22" s="140" t="str">
        <f>IF(ISNUMBER('Extraction Summary'!$X$22), 'Extraction Summary'!$X$22, "")</f>
        <v/>
      </c>
      <c r="G22" s="141" t="str">
        <f>IF(ISBLANK('Extraction Summary'!$X$23),"", 'Extraction Summary'!$X$23)</f>
        <v/>
      </c>
      <c r="H22" s="142" t="str">
        <f>IF(ISBLANK('Extraction Summary'!$X$25),"", 'Extraction Summary'!$X$25)</f>
        <v/>
      </c>
      <c r="I22" s="143" t="str">
        <f>IF(ISBLANK('Extraction Summary'!$X$24),"", 'Extraction Summary'!$X$24)</f>
        <v/>
      </c>
      <c r="J22" s="142" t="str">
        <f>IF(ISBLANK('Extraction Summary'!$X$26),"", 'Extraction Summary'!$X$26)</f>
        <v/>
      </c>
      <c r="K22" s="448" t="str">
        <f t="shared" si="2"/>
        <v/>
      </c>
      <c r="L22" s="138" t="str">
        <f>IF(ISBLANK('Extraction Summary'!$X$30),"", 'Extraction Summary'!$X$30)</f>
        <v/>
      </c>
      <c r="M22" s="138" t="str">
        <f>IF(ISBLANK('Extraction Summary'!$X$31),"", 'Extraction Summary'!$X$31)</f>
        <v/>
      </c>
      <c r="N22" s="144"/>
      <c r="O22" s="506"/>
      <c r="P22" s="514"/>
      <c r="Q22" s="514"/>
      <c r="R22" s="514"/>
      <c r="S22" s="514"/>
      <c r="T22" s="514"/>
      <c r="U22" s="514"/>
      <c r="V22" s="648"/>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648"/>
      <c r="BB22" s="514"/>
      <c r="BC22" s="514"/>
      <c r="BD22" s="514"/>
      <c r="BE22" s="514"/>
      <c r="BF22" s="540"/>
      <c r="BG22" s="322"/>
    </row>
    <row r="23" spans="2:59" x14ac:dyDescent="0.3">
      <c r="B23" s="280"/>
      <c r="C23" s="137" t="str">
        <f>IF(D$6="","",CONCATENATE(D$6,"-",D$7,"-", 'Extraction Summary'!Y15,"-A"))</f>
        <v/>
      </c>
      <c r="D23" s="138" t="str">
        <f>IF(ISNUMBER('Extraction Summary'!$Y$21), 'Extraction Summary'!$Y$21, "")</f>
        <v/>
      </c>
      <c r="E23" s="139" t="str">
        <f>IF(ISNUMBER('Extraction Summary'!$V$12), 1-'Extraction Summary'!$V$12, "")</f>
        <v/>
      </c>
      <c r="F23" s="140" t="str">
        <f>IF(ISNUMBER('Extraction Summary'!$Y$22), 'Extraction Summary'!$Y$22, "")</f>
        <v/>
      </c>
      <c r="G23" s="141" t="str">
        <f>IF(ISBLANK('Extraction Summary'!$Y$23),"", 'Extraction Summary'!$Y$23)</f>
        <v/>
      </c>
      <c r="H23" s="142" t="str">
        <f>IF(ISBLANK('Extraction Summary'!$Y$25),"", 'Extraction Summary'!$Y$25)</f>
        <v/>
      </c>
      <c r="I23" s="143" t="str">
        <f>IF(ISBLANK('Extraction Summary'!$Y$24),"", 'Extraction Summary'!$Y$24)</f>
        <v/>
      </c>
      <c r="J23" s="142" t="str">
        <f>IF(ISBLANK('Extraction Summary'!$Y$26),"", 'Extraction Summary'!$Y$26)</f>
        <v/>
      </c>
      <c r="K23" s="448" t="str">
        <f t="shared" si="2"/>
        <v/>
      </c>
      <c r="L23" s="138" t="str">
        <f>IF(ISBLANK('Extraction Summary'!$Y$30),"", 'Extraction Summary'!$Y$30)</f>
        <v/>
      </c>
      <c r="M23" s="138" t="str">
        <f>IF(ISBLANK('Extraction Summary'!$Y$31),"", 'Extraction Summary'!$Y$31)</f>
        <v/>
      </c>
      <c r="N23" s="144"/>
      <c r="O23" s="506"/>
      <c r="P23" s="514"/>
      <c r="Q23" s="514"/>
      <c r="R23" s="514"/>
      <c r="S23" s="514"/>
      <c r="T23" s="514"/>
      <c r="U23" s="514"/>
      <c r="V23" s="648"/>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648"/>
      <c r="BB23" s="514"/>
      <c r="BC23" s="514"/>
      <c r="BD23" s="514"/>
      <c r="BE23" s="514"/>
      <c r="BF23" s="540"/>
      <c r="BG23" s="322"/>
    </row>
    <row r="24" spans="2:59" x14ac:dyDescent="0.3">
      <c r="B24" s="280"/>
      <c r="C24" s="472" t="str">
        <f>IF(D$6="","",CONCATENATE(D$6,"-",D$7,"-", 'Extraction Summary'!Z15,"-A"))</f>
        <v/>
      </c>
      <c r="D24" s="473" t="str">
        <f>IF(ISNUMBER('Extraction Summary'!$Z$21), 'Extraction Summary'!$Z$21, "")</f>
        <v/>
      </c>
      <c r="E24" s="474" t="str">
        <f>IF(ISNUMBER('Extraction Summary'!$V$12), 1-'Extraction Summary'!$V$12, "")</f>
        <v/>
      </c>
      <c r="F24" s="475" t="str">
        <f>IF(ISNUMBER('Extraction Summary'!$Z$22), 'Extraction Summary'!$Z$22, "")</f>
        <v/>
      </c>
      <c r="G24" s="476" t="str">
        <f>IF(ISBLANK('Extraction Summary'!$Z$23),"", 'Extraction Summary'!$Z$23)</f>
        <v/>
      </c>
      <c r="H24" s="477" t="str">
        <f>IF(ISBLANK('Extraction Summary'!$Z$25),"", 'Extraction Summary'!$Z$25)</f>
        <v/>
      </c>
      <c r="I24" s="478" t="str">
        <f>IF(ISBLANK('Extraction Summary'!$Z$24),"", 'Extraction Summary'!$Z$24)</f>
        <v/>
      </c>
      <c r="J24" s="477" t="str">
        <f>IF(ISBLANK('Extraction Summary'!$Z$26),"", 'Extraction Summary'!$Z$26)</f>
        <v/>
      </c>
      <c r="K24" s="448" t="str">
        <f t="shared" si="2"/>
        <v/>
      </c>
      <c r="L24" s="473" t="str">
        <f>IF(ISBLANK('Extraction Summary'!$Z$30),"", 'Extraction Summary'!$Z$30)</f>
        <v/>
      </c>
      <c r="M24" s="473" t="str">
        <f>IF(ISBLANK('Extraction Summary'!$Z$31),"", 'Extraction Summary'!$Z$31)</f>
        <v/>
      </c>
      <c r="N24" s="479"/>
      <c r="O24" s="520"/>
      <c r="P24" s="520"/>
      <c r="Q24" s="520"/>
      <c r="R24" s="520"/>
      <c r="S24" s="520"/>
      <c r="T24" s="520"/>
      <c r="U24" s="520"/>
      <c r="V24" s="649"/>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649"/>
      <c r="BB24" s="520"/>
      <c r="BC24" s="520"/>
      <c r="BD24" s="520"/>
      <c r="BE24" s="520"/>
      <c r="BF24" s="541"/>
      <c r="BG24" s="322"/>
    </row>
    <row r="25" spans="2:59" x14ac:dyDescent="0.3">
      <c r="B25" s="280"/>
      <c r="C25" s="480" t="str">
        <f>IF(D$6="","",CONCATENATE(D$6,"-",D$7,"-T10-A"))</f>
        <v/>
      </c>
      <c r="D25" s="481" t="str">
        <f>IF(ISNUMBER('Extraction Summary'!$AA$21), 'Extraction Summary'!$AA$21, "")</f>
        <v/>
      </c>
      <c r="E25" s="482" t="str">
        <f>IF(ISNUMBER('Extraction Summary'!$V$12), 1-'Extraction Summary'!$V$12, "")</f>
        <v/>
      </c>
      <c r="F25" s="483" t="str">
        <f>IF(ISNUMBER('Extraction Summary'!$AA$22), 'Extraction Summary'!$AA$22, "")</f>
        <v/>
      </c>
      <c r="G25" s="484" t="str">
        <f>IF(ISBLANK('Extraction Summary'!$AA$23),"", 'Extraction Summary'!$AA$23)</f>
        <v/>
      </c>
      <c r="H25" s="485" t="str">
        <f>IF(ISBLANK('Extraction Summary'!$AA$25),"", 'Extraction Summary'!$AA$25)</f>
        <v/>
      </c>
      <c r="I25" s="486" t="str">
        <f>IF(ISBLANK('Extraction Summary'!$AA$24),"", 'Extraction Summary'!$AA$24)</f>
        <v/>
      </c>
      <c r="J25" s="487" t="str">
        <f>IF(ISBLANK('Extraction Summary'!$AA$26),"", 'Extraction Summary'!$AA$26)</f>
        <v/>
      </c>
      <c r="K25" s="449" t="str">
        <f>IF(AND(ISNUMBER(D25),ISNUMBER(E25)),IF(AND(ISNUMBER(G25),ISNUMBER(H25)),G25*H25/((1-E25)*D25),IF(AND(ISNUMBER(I25),ISNUMBER(J25)),-I25*J25/((1-E25)*D25),"0.00")), "")</f>
        <v/>
      </c>
      <c r="L25" s="481" t="str">
        <f>IF(ISBLANK('Extraction Summary'!$AA$30),"", 'Extraction Summary'!$AA$30)</f>
        <v/>
      </c>
      <c r="M25" s="481" t="str">
        <f>IF(ISBLANK('Extraction Summary'!$AA$31),"", 'Extraction Summary'!$AA$31)</f>
        <v/>
      </c>
      <c r="N25" s="488"/>
      <c r="O25" s="519"/>
      <c r="P25" s="519"/>
      <c r="Q25" s="519"/>
      <c r="R25" s="519"/>
      <c r="S25" s="519"/>
      <c r="T25" s="519"/>
      <c r="U25" s="519"/>
      <c r="V25" s="650"/>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519"/>
      <c r="AU25" s="519"/>
      <c r="AV25" s="519"/>
      <c r="AW25" s="519"/>
      <c r="AX25" s="519"/>
      <c r="AY25" s="519"/>
      <c r="AZ25" s="519"/>
      <c r="BA25" s="650"/>
      <c r="BB25" s="519"/>
      <c r="BC25" s="519"/>
      <c r="BD25" s="519"/>
      <c r="BE25" s="519"/>
      <c r="BF25" s="542"/>
      <c r="BG25" s="322"/>
    </row>
    <row r="26" spans="2:59" x14ac:dyDescent="0.3">
      <c r="B26" s="280"/>
      <c r="C26" s="129" t="str">
        <f>IF(D$6="","",CONCATENATE(D$6,"-",D$7,"-", 'Extraction Summary'!R42,"-B"))</f>
        <v/>
      </c>
      <c r="D26" s="130" t="str">
        <f>IF(ISNUMBER('Extraction Summary'!$R$48), 'Extraction Summary'!$R$48, "")</f>
        <v/>
      </c>
      <c r="E26" s="471" t="str">
        <f>IF(ISNUMBER('Extraction Summary'!$V$39), 1-'Extraction Summary'!$V$39, "")</f>
        <v/>
      </c>
      <c r="F26" s="131" t="str">
        <f>IF(ISNUMBER('Extraction Summary'!$R$49), 'Extraction Summary'!$R$49, "")</f>
        <v/>
      </c>
      <c r="G26" s="132" t="str">
        <f>IF(ISBLANK('Extraction Summary'!$R$50),"", 'Extraction Summary'!$R$50)</f>
        <v/>
      </c>
      <c r="H26" s="133" t="str">
        <f>IF(ISBLANK('Extraction Summary'!$R$52),"", 'Extraction Summary'!$R$52)</f>
        <v/>
      </c>
      <c r="I26" s="134" t="str">
        <f>IF(ISBLANK('Extraction Summary'!$R$51),"", 'Extraction Summary'!$R$51)</f>
        <v/>
      </c>
      <c r="J26" s="135" t="str">
        <f>IF(ISBLANK('Extraction Summary'!$R$53),"", 'Extraction Summary'!$R$53)</f>
        <v/>
      </c>
      <c r="K26" s="447" t="str">
        <f t="shared" si="2"/>
        <v/>
      </c>
      <c r="L26" s="130" t="str">
        <f>IF(ISBLANK('Extraction Summary'!$R$57),"", 'Extraction Summary'!$R$57)</f>
        <v/>
      </c>
      <c r="M26" s="130" t="str">
        <f>IF(ISBLANK('Extraction Summary'!$R$58),"", 'Extraction Summary'!$R$58)</f>
        <v/>
      </c>
      <c r="N26" s="136"/>
      <c r="O26" s="513"/>
      <c r="P26" s="513"/>
      <c r="Q26" s="513"/>
      <c r="R26" s="513"/>
      <c r="S26" s="513"/>
      <c r="T26" s="513"/>
      <c r="U26" s="513"/>
      <c r="V26" s="647"/>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647"/>
      <c r="BB26" s="513"/>
      <c r="BC26" s="513"/>
      <c r="BD26" s="513"/>
      <c r="BE26" s="513"/>
      <c r="BF26" s="539"/>
      <c r="BG26" s="322"/>
    </row>
    <row r="27" spans="2:59" x14ac:dyDescent="0.3">
      <c r="B27" s="280"/>
      <c r="C27" s="137" t="str">
        <f>IF(D$6="","",CONCATENATE(D$6,"-",D$7,"-", 'Extraction Summary'!S42,"-B"))</f>
        <v/>
      </c>
      <c r="D27" s="138" t="str">
        <f>IF(ISNUMBER('Extraction Summary'!$S$48), 'Extraction Summary'!$S$48, "")</f>
        <v/>
      </c>
      <c r="E27" s="139" t="str">
        <f>IF(ISNUMBER('Extraction Summary'!$V$39), 1-'Extraction Summary'!$V$39, "")</f>
        <v/>
      </c>
      <c r="F27" s="140" t="str">
        <f>IF(ISNUMBER('Extraction Summary'!$S$49), 'Extraction Summary'!$S$49, "")</f>
        <v/>
      </c>
      <c r="G27" s="141" t="str">
        <f>IF(ISBLANK('Extraction Summary'!$S$50),"", 'Extraction Summary'!$S$50)</f>
        <v/>
      </c>
      <c r="H27" s="142" t="str">
        <f>IF(ISBLANK('Extraction Summary'!$S$52),"", 'Extraction Summary'!$S$52)</f>
        <v/>
      </c>
      <c r="I27" s="143" t="str">
        <f>IF(ISBLANK('Extraction Summary'!$S$51),"", 'Extraction Summary'!$S$51)</f>
        <v/>
      </c>
      <c r="J27" s="142" t="str">
        <f>IF(ISBLANK('Extraction Summary'!$S$53),"", 'Extraction Summary'!$S$53)</f>
        <v/>
      </c>
      <c r="K27" s="448" t="str">
        <f t="shared" si="2"/>
        <v/>
      </c>
      <c r="L27" s="138" t="str">
        <f>IF(ISBLANK('Extraction Summary'!$S$57),"", 'Extraction Summary'!$S$57)</f>
        <v/>
      </c>
      <c r="M27" s="138" t="str">
        <f>IF(ISBLANK('Extraction Summary'!$S$58),"", 'Extraction Summary'!$S$58)</f>
        <v/>
      </c>
      <c r="N27" s="144"/>
      <c r="O27" s="514"/>
      <c r="P27" s="514"/>
      <c r="Q27" s="514"/>
      <c r="R27" s="514"/>
      <c r="S27" s="514"/>
      <c r="T27" s="514"/>
      <c r="U27" s="514"/>
      <c r="V27" s="648"/>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648"/>
      <c r="BB27" s="514"/>
      <c r="BC27" s="514"/>
      <c r="BD27" s="514"/>
      <c r="BE27" s="514"/>
      <c r="BF27" s="540"/>
      <c r="BG27" s="322"/>
    </row>
    <row r="28" spans="2:59" x14ac:dyDescent="0.3">
      <c r="B28" s="280"/>
      <c r="C28" s="137" t="str">
        <f>IF(D$6="","",CONCATENATE(D$6,"-",D$7,"-", 'Extraction Summary'!T42,"-B"))</f>
        <v/>
      </c>
      <c r="D28" s="138" t="str">
        <f>IF(ISNUMBER('Extraction Summary'!$T$48), 'Extraction Summary'!$T$48, "")</f>
        <v/>
      </c>
      <c r="E28" s="139" t="str">
        <f>IF(ISNUMBER('Extraction Summary'!$V$39), 1-'Extraction Summary'!$V$39, "")</f>
        <v/>
      </c>
      <c r="F28" s="140" t="str">
        <f>IF(ISNUMBER('Extraction Summary'!$T$49), 'Extraction Summary'!$T$49, "")</f>
        <v/>
      </c>
      <c r="G28" s="141" t="str">
        <f>IF(ISBLANK('Extraction Summary'!$T$50),"", 'Extraction Summary'!$T$50)</f>
        <v/>
      </c>
      <c r="H28" s="142" t="str">
        <f>IF(ISBLANK('Extraction Summary'!$T$52),"", 'Extraction Summary'!$T$52)</f>
        <v/>
      </c>
      <c r="I28" s="143" t="str">
        <f>IF(ISBLANK('Extraction Summary'!$T$51),"", 'Extraction Summary'!$T$51)</f>
        <v/>
      </c>
      <c r="J28" s="142" t="str">
        <f>IF(ISBLANK('Extraction Summary'!$T$53),"", 'Extraction Summary'!$T$53)</f>
        <v/>
      </c>
      <c r="K28" s="448" t="str">
        <f t="shared" si="2"/>
        <v/>
      </c>
      <c r="L28" s="138" t="str">
        <f>IF(ISBLANK('Extraction Summary'!$T$57),"", 'Extraction Summary'!$T$57)</f>
        <v/>
      </c>
      <c r="M28" s="138" t="str">
        <f>IF(ISBLANK('Extraction Summary'!$T$58),"", 'Extraction Summary'!$T$58)</f>
        <v/>
      </c>
      <c r="N28" s="144"/>
      <c r="O28" s="514"/>
      <c r="P28" s="514"/>
      <c r="Q28" s="514"/>
      <c r="R28" s="514"/>
      <c r="S28" s="514"/>
      <c r="T28" s="514"/>
      <c r="U28" s="514"/>
      <c r="V28" s="648"/>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648"/>
      <c r="BB28" s="514"/>
      <c r="BC28" s="514"/>
      <c r="BD28" s="514"/>
      <c r="BE28" s="514"/>
      <c r="BF28" s="540"/>
      <c r="BG28" s="322"/>
    </row>
    <row r="29" spans="2:59" x14ac:dyDescent="0.3">
      <c r="B29" s="280"/>
      <c r="C29" s="137" t="str">
        <f>IF(D$6="","",CONCATENATE(D$6,"-",D$7,"-", 'Extraction Summary'!U42,"-B"))</f>
        <v/>
      </c>
      <c r="D29" s="138" t="str">
        <f>IF(ISNUMBER('Extraction Summary'!$U$48), 'Extraction Summary'!$U$48, "")</f>
        <v/>
      </c>
      <c r="E29" s="139" t="str">
        <f>IF(ISNUMBER('Extraction Summary'!$V$39), 1-'Extraction Summary'!$V$39, "")</f>
        <v/>
      </c>
      <c r="F29" s="140" t="str">
        <f>IF(ISNUMBER('Extraction Summary'!$U$49), 'Extraction Summary'!$U$49, "")</f>
        <v/>
      </c>
      <c r="G29" s="141" t="str">
        <f>IF(ISBLANK('Extraction Summary'!$U$50),"", 'Extraction Summary'!$U$50)</f>
        <v/>
      </c>
      <c r="H29" s="142" t="str">
        <f>IF(ISBLANK('Extraction Summary'!$U$52),"", 'Extraction Summary'!$U$52)</f>
        <v/>
      </c>
      <c r="I29" s="143" t="str">
        <f>IF(ISBLANK('Extraction Summary'!$U$51),"", 'Extraction Summary'!$U$51)</f>
        <v/>
      </c>
      <c r="J29" s="142" t="str">
        <f>IF(ISBLANK('Extraction Summary'!$U$53),"", 'Extraction Summary'!$U$53)</f>
        <v/>
      </c>
      <c r="K29" s="448" t="str">
        <f t="shared" si="2"/>
        <v/>
      </c>
      <c r="L29" s="138" t="str">
        <f>IF(ISBLANK('Extraction Summary'!$U$57),"", 'Extraction Summary'!$U$57)</f>
        <v/>
      </c>
      <c r="M29" s="138" t="str">
        <f>IF(ISBLANK('Extraction Summary'!$U$58),"", 'Extraction Summary'!$U$58)</f>
        <v/>
      </c>
      <c r="N29" s="144"/>
      <c r="O29" s="514"/>
      <c r="P29" s="514"/>
      <c r="Q29" s="514"/>
      <c r="R29" s="514"/>
      <c r="S29" s="514"/>
      <c r="T29" s="514"/>
      <c r="U29" s="514"/>
      <c r="V29" s="648"/>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648"/>
      <c r="BB29" s="514"/>
      <c r="BC29" s="514"/>
      <c r="BD29" s="514"/>
      <c r="BE29" s="514"/>
      <c r="BF29" s="540"/>
      <c r="BG29" s="322"/>
    </row>
    <row r="30" spans="2:59" x14ac:dyDescent="0.3">
      <c r="B30" s="280"/>
      <c r="C30" s="137" t="str">
        <f>IF(D$6="","",CONCATENATE(D$6,"-",D$7,"-", 'Extraction Summary'!V42,"-B"))</f>
        <v/>
      </c>
      <c r="D30" s="138" t="str">
        <f>IF(ISNUMBER('Extraction Summary'!$V$48), 'Extraction Summary'!$V$48, "")</f>
        <v/>
      </c>
      <c r="E30" s="139" t="str">
        <f>IF(ISNUMBER('Extraction Summary'!$V$39), 1-'Extraction Summary'!$V$39, "")</f>
        <v/>
      </c>
      <c r="F30" s="140" t="str">
        <f>IF(ISNUMBER('Extraction Summary'!$V$49), 'Extraction Summary'!$V$49, "")</f>
        <v/>
      </c>
      <c r="G30" s="141" t="str">
        <f>IF(ISBLANK('Extraction Summary'!$V$50),"", 'Extraction Summary'!$V$50)</f>
        <v/>
      </c>
      <c r="H30" s="142" t="str">
        <f>IF(ISBLANK('Extraction Summary'!$V$52),"", 'Extraction Summary'!$V$52)</f>
        <v/>
      </c>
      <c r="I30" s="143" t="str">
        <f>IF(ISBLANK('Extraction Summary'!$V$51),"", 'Extraction Summary'!$V$51)</f>
        <v/>
      </c>
      <c r="J30" s="142" t="str">
        <f>IF(ISBLANK('Extraction Summary'!$V$53),"", 'Extraction Summary'!$V$53)</f>
        <v/>
      </c>
      <c r="K30" s="448" t="str">
        <f t="shared" si="2"/>
        <v/>
      </c>
      <c r="L30" s="138" t="str">
        <f>IF(ISBLANK('Extraction Summary'!$V$57),"", 'Extraction Summary'!$V$57)</f>
        <v/>
      </c>
      <c r="M30" s="138" t="str">
        <f>IF(ISBLANK('Extraction Summary'!$V$58),"", 'Extraction Summary'!$V$58)</f>
        <v/>
      </c>
      <c r="N30" s="144"/>
      <c r="O30" s="514"/>
      <c r="P30" s="514"/>
      <c r="Q30" s="514"/>
      <c r="R30" s="514"/>
      <c r="S30" s="514"/>
      <c r="T30" s="514"/>
      <c r="U30" s="514"/>
      <c r="V30" s="648"/>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648"/>
      <c r="BB30" s="514"/>
      <c r="BC30" s="514"/>
      <c r="BD30" s="514"/>
      <c r="BE30" s="514"/>
      <c r="BF30" s="540"/>
      <c r="BG30" s="322"/>
    </row>
    <row r="31" spans="2:59" x14ac:dyDescent="0.3">
      <c r="B31" s="280"/>
      <c r="C31" s="137" t="str">
        <f>IF(D$6="","",CONCATENATE(D$6,"-",D$7,"-", 'Extraction Summary'!W42,"-B"))</f>
        <v/>
      </c>
      <c r="D31" s="138" t="str">
        <f>IF(ISNUMBER('Extraction Summary'!$W$48), 'Extraction Summary'!$W$48, "")</f>
        <v/>
      </c>
      <c r="E31" s="139" t="str">
        <f>IF(ISNUMBER('Extraction Summary'!$V$39), 1-'Extraction Summary'!$V$39, "")</f>
        <v/>
      </c>
      <c r="F31" s="140" t="str">
        <f>IF(ISNUMBER('Extraction Summary'!$W$49), 'Extraction Summary'!$W$49, "")</f>
        <v/>
      </c>
      <c r="G31" s="141" t="str">
        <f>IF(ISBLANK('Extraction Summary'!$W$50),"", 'Extraction Summary'!$W$50)</f>
        <v/>
      </c>
      <c r="H31" s="142" t="str">
        <f>IF(ISBLANK('Extraction Summary'!$W$52),"", 'Extraction Summary'!$W$52)</f>
        <v/>
      </c>
      <c r="I31" s="143" t="str">
        <f>IF(ISBLANK('Extraction Summary'!$W$51),"", 'Extraction Summary'!$W$51)</f>
        <v/>
      </c>
      <c r="J31" s="142" t="str">
        <f>IF(ISBLANK('Extraction Summary'!$W$53),"", 'Extraction Summary'!$W$53)</f>
        <v/>
      </c>
      <c r="K31" s="448" t="str">
        <f t="shared" si="2"/>
        <v/>
      </c>
      <c r="L31" s="138" t="str">
        <f>IF(ISBLANK('Extraction Summary'!$W$57),"", 'Extraction Summary'!$W$57)</f>
        <v/>
      </c>
      <c r="M31" s="138" t="str">
        <f>IF(ISBLANK('Extraction Summary'!$W$58),"", 'Extraction Summary'!$W$58)</f>
        <v/>
      </c>
      <c r="N31" s="144"/>
      <c r="O31" s="514"/>
      <c r="P31" s="514"/>
      <c r="Q31" s="514"/>
      <c r="R31" s="514"/>
      <c r="S31" s="514"/>
      <c r="T31" s="514"/>
      <c r="U31" s="514"/>
      <c r="V31" s="648"/>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648"/>
      <c r="BB31" s="514"/>
      <c r="BC31" s="514"/>
      <c r="BD31" s="514"/>
      <c r="BE31" s="514"/>
      <c r="BF31" s="540"/>
      <c r="BG31" s="322"/>
    </row>
    <row r="32" spans="2:59" x14ac:dyDescent="0.3">
      <c r="B32" s="280"/>
      <c r="C32" s="137" t="str">
        <f>IF(D$6="","",CONCATENATE(D$6,"-",D$7,"-", 'Extraction Summary'!X42,"-B"))</f>
        <v/>
      </c>
      <c r="D32" s="138" t="str">
        <f>IF(ISNUMBER('Extraction Summary'!$X$48), 'Extraction Summary'!$X$48, "")</f>
        <v/>
      </c>
      <c r="E32" s="139" t="str">
        <f>IF(ISNUMBER('Extraction Summary'!$V$39), 1-'Extraction Summary'!$V$39, "")</f>
        <v/>
      </c>
      <c r="F32" s="140" t="str">
        <f>IF(ISNUMBER('Extraction Summary'!$X$49), 'Extraction Summary'!$X$49, "")</f>
        <v/>
      </c>
      <c r="G32" s="141" t="str">
        <f>IF(ISBLANK('Extraction Summary'!$X$50),"", 'Extraction Summary'!$X$50)</f>
        <v/>
      </c>
      <c r="H32" s="142" t="str">
        <f>IF(ISBLANK('Extraction Summary'!$X$52),"", 'Extraction Summary'!$X$52)</f>
        <v/>
      </c>
      <c r="I32" s="143" t="str">
        <f>IF(ISBLANK('Extraction Summary'!$X$51),"", 'Extraction Summary'!$X$51)</f>
        <v/>
      </c>
      <c r="J32" s="142" t="str">
        <f>IF(ISBLANK('Extraction Summary'!$X$53),"", 'Extraction Summary'!$X$53)</f>
        <v/>
      </c>
      <c r="K32" s="448" t="str">
        <f t="shared" si="2"/>
        <v/>
      </c>
      <c r="L32" s="138" t="str">
        <f>IF(ISBLANK('Extraction Summary'!$X$57),"", 'Extraction Summary'!$X$57)</f>
        <v/>
      </c>
      <c r="M32" s="138" t="str">
        <f>IF(ISBLANK('Extraction Summary'!$X$58),"", 'Extraction Summary'!$X$58)</f>
        <v/>
      </c>
      <c r="N32" s="144"/>
      <c r="O32" s="514"/>
      <c r="P32" s="514"/>
      <c r="Q32" s="514"/>
      <c r="R32" s="514"/>
      <c r="S32" s="514"/>
      <c r="T32" s="514"/>
      <c r="U32" s="514"/>
      <c r="V32" s="648"/>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648"/>
      <c r="BB32" s="514"/>
      <c r="BC32" s="514"/>
      <c r="BD32" s="514"/>
      <c r="BE32" s="514"/>
      <c r="BF32" s="540"/>
      <c r="BG32" s="322"/>
    </row>
    <row r="33" spans="2:59" x14ac:dyDescent="0.3">
      <c r="B33" s="280"/>
      <c r="C33" s="137" t="str">
        <f>IF(D$6="","",CONCATENATE(D$6,"-",D$7,"-", 'Extraction Summary'!Y42,"-B"))</f>
        <v/>
      </c>
      <c r="D33" s="138" t="str">
        <f>IF(ISNUMBER('Extraction Summary'!$Y$48), 'Extraction Summary'!$Y$48, "")</f>
        <v/>
      </c>
      <c r="E33" s="139" t="str">
        <f>IF(ISNUMBER('Extraction Summary'!$V$39), 1-'Extraction Summary'!$V$39, "")</f>
        <v/>
      </c>
      <c r="F33" s="140" t="str">
        <f>IF(ISNUMBER('Extraction Summary'!$Y$49), 'Extraction Summary'!$Y$49, "")</f>
        <v/>
      </c>
      <c r="G33" s="141" t="str">
        <f>IF(ISBLANK('Extraction Summary'!$Y$50),"", 'Extraction Summary'!$Y$50)</f>
        <v/>
      </c>
      <c r="H33" s="142" t="str">
        <f>IF(ISBLANK('Extraction Summary'!$Y$52),"", 'Extraction Summary'!$Y$52)</f>
        <v/>
      </c>
      <c r="I33" s="143" t="str">
        <f>IF(ISBLANK('Extraction Summary'!$Y$51),"", 'Extraction Summary'!$Y$51)</f>
        <v/>
      </c>
      <c r="J33" s="142" t="str">
        <f>IF(ISBLANK('Extraction Summary'!$Y$53),"", 'Extraction Summary'!$Y$53)</f>
        <v/>
      </c>
      <c r="K33" s="448" t="str">
        <f t="shared" si="2"/>
        <v/>
      </c>
      <c r="L33" s="138" t="str">
        <f>IF(ISBLANK('Extraction Summary'!$Y$57),"", 'Extraction Summary'!$Y$57)</f>
        <v/>
      </c>
      <c r="M33" s="138" t="str">
        <f>IF(ISBLANK('Extraction Summary'!$Y$58),"", 'Extraction Summary'!$Y$58)</f>
        <v/>
      </c>
      <c r="N33" s="144"/>
      <c r="O33" s="514"/>
      <c r="P33" s="514"/>
      <c r="Q33" s="514"/>
      <c r="R33" s="514"/>
      <c r="S33" s="514"/>
      <c r="T33" s="514"/>
      <c r="U33" s="514"/>
      <c r="V33" s="648"/>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648"/>
      <c r="BB33" s="514"/>
      <c r="BC33" s="514"/>
      <c r="BD33" s="514"/>
      <c r="BE33" s="514"/>
      <c r="BF33" s="540"/>
      <c r="BG33" s="322"/>
    </row>
    <row r="34" spans="2:59" x14ac:dyDescent="0.3">
      <c r="B34" s="280"/>
      <c r="C34" s="472" t="str">
        <f>IF(D$6="","",CONCATENATE(D$6,"-",D$7,"-", 'Extraction Summary'!Z42,"-B"))</f>
        <v/>
      </c>
      <c r="D34" s="473" t="str">
        <f>IF(ISNUMBER('Extraction Summary'!$Z$48), 'Extraction Summary'!$Z$48, "")</f>
        <v/>
      </c>
      <c r="E34" s="474" t="str">
        <f>IF(ISNUMBER('Extraction Summary'!$V$39), 1-'Extraction Summary'!$V$39, "")</f>
        <v/>
      </c>
      <c r="F34" s="475" t="str">
        <f>IF(ISNUMBER('Extraction Summary'!$Z$49), 'Extraction Summary'!$Z$49, "")</f>
        <v/>
      </c>
      <c r="G34" s="476" t="str">
        <f>IF(ISBLANK('Extraction Summary'!$Z$50),"", 'Extraction Summary'!$Z$50)</f>
        <v/>
      </c>
      <c r="H34" s="477" t="str">
        <f>IF(ISBLANK('Extraction Summary'!$Z$52),"", 'Extraction Summary'!$Z$52)</f>
        <v/>
      </c>
      <c r="I34" s="478" t="str">
        <f>IF(ISBLANK('Extraction Summary'!$Z$51),"", 'Extraction Summary'!$Z$51)</f>
        <v/>
      </c>
      <c r="J34" s="477" t="str">
        <f>IF(ISBLANK('Extraction Summary'!$Z$53),"", 'Extraction Summary'!$Z$53)</f>
        <v/>
      </c>
      <c r="K34" s="448" t="str">
        <f t="shared" si="2"/>
        <v/>
      </c>
      <c r="L34" s="473" t="str">
        <f>IF(ISBLANK('Extraction Summary'!$Z$57),"", 'Extraction Summary'!$Z$57)</f>
        <v/>
      </c>
      <c r="M34" s="473" t="str">
        <f>IF(ISBLANK('Extraction Summary'!$Z$58),"", 'Extraction Summary'!$Z$58)</f>
        <v/>
      </c>
      <c r="N34" s="479"/>
      <c r="O34" s="520"/>
      <c r="P34" s="520"/>
      <c r="Q34" s="520"/>
      <c r="R34" s="520"/>
      <c r="S34" s="520"/>
      <c r="T34" s="520"/>
      <c r="U34" s="520"/>
      <c r="V34" s="649"/>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c r="AY34" s="520"/>
      <c r="AZ34" s="520"/>
      <c r="BA34" s="649"/>
      <c r="BB34" s="520"/>
      <c r="BC34" s="520"/>
      <c r="BD34" s="520"/>
      <c r="BE34" s="520"/>
      <c r="BF34" s="541"/>
      <c r="BG34" s="322"/>
    </row>
    <row r="35" spans="2:59" x14ac:dyDescent="0.3">
      <c r="B35" s="280"/>
      <c r="C35" s="480" t="str">
        <f>IF(D$6="","",CONCATENATE(D$6,"-",D$7,"-T10-B"))</f>
        <v/>
      </c>
      <c r="D35" s="481" t="str">
        <f>IF(ISNUMBER('Extraction Summary'!$AA$48), 'Extraction Summary'!$AA$48, "")</f>
        <v/>
      </c>
      <c r="E35" s="482" t="str">
        <f>IF(ISNUMBER('Extraction Summary'!$V$39), 1-'Extraction Summary'!$V$39, "")</f>
        <v/>
      </c>
      <c r="F35" s="483" t="str">
        <f>IF(ISNUMBER('Extraction Summary'!$AA$49), 'Extraction Summary'!$AA$49, "")</f>
        <v/>
      </c>
      <c r="G35" s="484" t="str">
        <f>IF(ISBLANK('Extraction Summary'!$AA$50),"", 'Extraction Summary'!$AA$50)</f>
        <v/>
      </c>
      <c r="H35" s="485" t="str">
        <f>IF(ISBLANK('Extraction Summary'!$AA$52),"", 'Extraction Summary'!$AA$52)</f>
        <v/>
      </c>
      <c r="I35" s="486" t="str">
        <f>IF(ISBLANK('Extraction Summary'!$AA$51),"", 'Extraction Summary'!$AA$51)</f>
        <v/>
      </c>
      <c r="J35" s="487" t="str">
        <f>IF(ISBLANK('Extraction Summary'!$AA$53),"", 'Extraction Summary'!$AA$53)</f>
        <v/>
      </c>
      <c r="K35" s="449" t="str">
        <f t="shared" si="2"/>
        <v/>
      </c>
      <c r="L35" s="481" t="str">
        <f>IF(ISBLANK('Extraction Summary'!$AA$57),"", 'Extraction Summary'!$AA$57)</f>
        <v/>
      </c>
      <c r="M35" s="481" t="str">
        <f>IF(ISBLANK('Extraction Summary'!$AA$58),"", 'Extraction Summary'!$AA$58)</f>
        <v/>
      </c>
      <c r="N35" s="488"/>
      <c r="O35" s="519"/>
      <c r="P35" s="519"/>
      <c r="Q35" s="519"/>
      <c r="R35" s="519"/>
      <c r="S35" s="519"/>
      <c r="T35" s="519"/>
      <c r="U35" s="519"/>
      <c r="V35" s="650"/>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c r="AZ35" s="519"/>
      <c r="BA35" s="650"/>
      <c r="BB35" s="519"/>
      <c r="BC35" s="519"/>
      <c r="BD35" s="519"/>
      <c r="BE35" s="519"/>
      <c r="BF35" s="542"/>
      <c r="BG35" s="322"/>
    </row>
    <row r="36" spans="2:59" x14ac:dyDescent="0.3">
      <c r="B36" s="280"/>
      <c r="C36" s="129" t="str">
        <f>IF(D$6="","",CONCATENATE(D$6,"-",D$7,"-", 'Extraction Summary'!R69,"-C"))</f>
        <v/>
      </c>
      <c r="D36" s="130" t="str">
        <f>IF(ISNUMBER('Extraction Summary'!$R$75), 'Extraction Summary'!$R$75, "")</f>
        <v/>
      </c>
      <c r="E36" s="471" t="str">
        <f>IF(ISNUMBER('Extraction Summary'!$V$66), 1-'Extraction Summary'!$V$66, "")</f>
        <v/>
      </c>
      <c r="F36" s="131" t="str">
        <f>IF(ISNUMBER('Extraction Summary'!$R$76), 'Extraction Summary'!$R$76, "")</f>
        <v/>
      </c>
      <c r="G36" s="132" t="str">
        <f>IF(ISBLANK('Extraction Summary'!$R$77),"", 'Extraction Summary'!$R$77)</f>
        <v/>
      </c>
      <c r="H36" s="133" t="str">
        <f>IF(ISBLANK('Extraction Summary'!$R$79),"", 'Extraction Summary'!$R$79)</f>
        <v/>
      </c>
      <c r="I36" s="134" t="str">
        <f>IF(ISBLANK('Extraction Summary'!$R$78),"", 'Extraction Summary'!$R$78)</f>
        <v/>
      </c>
      <c r="J36" s="135" t="str">
        <f>IF(ISBLANK('Extraction Summary'!$R$80),"", 'Extraction Summary'!$R$80)</f>
        <v/>
      </c>
      <c r="K36" s="447" t="str">
        <f t="shared" si="2"/>
        <v/>
      </c>
      <c r="L36" s="130" t="str">
        <f>IF(ISBLANK('Extraction Summary'!$R$84),"", 'Extraction Summary'!$R$84)</f>
        <v/>
      </c>
      <c r="M36" s="130" t="str">
        <f>IF(ISBLANK('Extraction Summary'!$R$85),"", 'Extraction Summary'!$R$85)</f>
        <v/>
      </c>
      <c r="N36" s="136" t="str">
        <f>IF(ISBLANK('Extraction Summary'!$R$86),"", 'Extraction Summary'!$R$86)</f>
        <v/>
      </c>
      <c r="O36" s="513"/>
      <c r="P36" s="513"/>
      <c r="Q36" s="513"/>
      <c r="R36" s="513"/>
      <c r="S36" s="513"/>
      <c r="T36" s="513"/>
      <c r="U36" s="513"/>
      <c r="V36" s="647"/>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647"/>
      <c r="BB36" s="513"/>
      <c r="BC36" s="513"/>
      <c r="BD36" s="513"/>
      <c r="BE36" s="513"/>
      <c r="BF36" s="539"/>
      <c r="BG36" s="322"/>
    </row>
    <row r="37" spans="2:59" x14ac:dyDescent="0.3">
      <c r="B37" s="280"/>
      <c r="C37" s="137" t="str">
        <f>IF(D$6="","",CONCATENATE(D$6,"-",D$7,"-", 'Extraction Summary'!S69,"-C"))</f>
        <v/>
      </c>
      <c r="D37" s="138" t="str">
        <f>IF(ISNUMBER('Extraction Summary'!$S$75), 'Extraction Summary'!$S$75, "")</f>
        <v/>
      </c>
      <c r="E37" s="139" t="str">
        <f>IF(ISNUMBER('Extraction Summary'!$V$66), 1-'Extraction Summary'!$V$66, "")</f>
        <v/>
      </c>
      <c r="F37" s="140" t="str">
        <f>IF(ISNUMBER('Extraction Summary'!$S$76), 'Extraction Summary'!$S$76, "")</f>
        <v/>
      </c>
      <c r="G37" s="141" t="str">
        <f>IF(ISBLANK('Extraction Summary'!$S$77),"", 'Extraction Summary'!$S$77)</f>
        <v/>
      </c>
      <c r="H37" s="142" t="str">
        <f>IF(ISBLANK('Extraction Summary'!$S$79),"", 'Extraction Summary'!$S$79)</f>
        <v/>
      </c>
      <c r="I37" s="143" t="str">
        <f>IF(ISBLANK('Extraction Summary'!$S$78),"", 'Extraction Summary'!$S$78)</f>
        <v/>
      </c>
      <c r="J37" s="142" t="str">
        <f>IF(ISBLANK('Extraction Summary'!$S$80),"", 'Extraction Summary'!$S$80)</f>
        <v/>
      </c>
      <c r="K37" s="448" t="str">
        <f t="shared" si="2"/>
        <v/>
      </c>
      <c r="L37" s="138" t="str">
        <f>IF(ISBLANK('Extraction Summary'!$S$84),"", 'Extraction Summary'!$S$84)</f>
        <v/>
      </c>
      <c r="M37" s="138" t="str">
        <f>IF(ISBLANK('Extraction Summary'!$S$85),"", 'Extraction Summary'!$S$85)</f>
        <v/>
      </c>
      <c r="N37" s="144" t="str">
        <f>IF(ISBLANK('Extraction Summary'!$S$86),"", 'Extraction Summary'!$S$86)</f>
        <v/>
      </c>
      <c r="O37" s="514"/>
      <c r="P37" s="514"/>
      <c r="Q37" s="514"/>
      <c r="R37" s="514"/>
      <c r="S37" s="514"/>
      <c r="T37" s="514"/>
      <c r="U37" s="514"/>
      <c r="V37" s="648"/>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648"/>
      <c r="BB37" s="514"/>
      <c r="BC37" s="514"/>
      <c r="BD37" s="514"/>
      <c r="BE37" s="514"/>
      <c r="BF37" s="540"/>
      <c r="BG37" s="322"/>
    </row>
    <row r="38" spans="2:59" x14ac:dyDescent="0.3">
      <c r="B38" s="280"/>
      <c r="C38" s="137" t="str">
        <f>IF(D$6="","",CONCATENATE(D$6,"-",D$7,"-", 'Extraction Summary'!T69,"-C"))</f>
        <v/>
      </c>
      <c r="D38" s="138" t="str">
        <f>IF(ISNUMBER('Extraction Summary'!$T$75), 'Extraction Summary'!$T$75, "")</f>
        <v/>
      </c>
      <c r="E38" s="139" t="str">
        <f>IF(ISNUMBER('Extraction Summary'!$V$66), 1-'Extraction Summary'!$V$66, "")</f>
        <v/>
      </c>
      <c r="F38" s="140" t="str">
        <f>IF(ISNUMBER('Extraction Summary'!$T$76), 'Extraction Summary'!$T$76, "")</f>
        <v/>
      </c>
      <c r="G38" s="141" t="str">
        <f>IF(ISBLANK('Extraction Summary'!$T$77),"", 'Extraction Summary'!$T$77)</f>
        <v/>
      </c>
      <c r="H38" s="142" t="str">
        <f>IF(ISBLANK('Extraction Summary'!$T$79),"", 'Extraction Summary'!$T$79)</f>
        <v/>
      </c>
      <c r="I38" s="143" t="str">
        <f>IF(ISBLANK('Extraction Summary'!$T$78),"", 'Extraction Summary'!$T$78)</f>
        <v/>
      </c>
      <c r="J38" s="142" t="str">
        <f>IF(ISBLANK('Extraction Summary'!$T$80),"", 'Extraction Summary'!$T$80)</f>
        <v/>
      </c>
      <c r="K38" s="448" t="str">
        <f t="shared" si="2"/>
        <v/>
      </c>
      <c r="L38" s="138" t="str">
        <f>IF(ISBLANK('Extraction Summary'!$T$84),"", 'Extraction Summary'!$T$84)</f>
        <v/>
      </c>
      <c r="M38" s="138" t="str">
        <f>IF(ISBLANK('Extraction Summary'!$T$85),"", 'Extraction Summary'!$T$85)</f>
        <v/>
      </c>
      <c r="N38" s="144" t="str">
        <f>IF(ISBLANK('Extraction Summary'!$T$86),"", 'Extraction Summary'!$T$86)</f>
        <v/>
      </c>
      <c r="O38" s="514"/>
      <c r="P38" s="514"/>
      <c r="Q38" s="514"/>
      <c r="R38" s="514"/>
      <c r="S38" s="514"/>
      <c r="T38" s="514"/>
      <c r="U38" s="514"/>
      <c r="V38" s="648"/>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648"/>
      <c r="BB38" s="514"/>
      <c r="BC38" s="514"/>
      <c r="BD38" s="514"/>
      <c r="BE38" s="514"/>
      <c r="BF38" s="540"/>
      <c r="BG38" s="322"/>
    </row>
    <row r="39" spans="2:59" x14ac:dyDescent="0.3">
      <c r="B39" s="280"/>
      <c r="C39" s="137" t="str">
        <f>IF(D$6="","",CONCATENATE(D$6,"-",D$7,"-", 'Extraction Summary'!U69,"-C"))</f>
        <v/>
      </c>
      <c r="D39" s="138" t="str">
        <f>IF(ISNUMBER('Extraction Summary'!$U$75), 'Extraction Summary'!$U$75, "")</f>
        <v/>
      </c>
      <c r="E39" s="139" t="str">
        <f>IF(ISNUMBER('Extraction Summary'!$V$66), 1-'Extraction Summary'!$V$66, "")</f>
        <v/>
      </c>
      <c r="F39" s="140" t="str">
        <f>IF(ISNUMBER('Extraction Summary'!$U$76), 'Extraction Summary'!$U$76, "")</f>
        <v/>
      </c>
      <c r="G39" s="141" t="str">
        <f>IF(ISBLANK('Extraction Summary'!$U$77),"", 'Extraction Summary'!$U$77)</f>
        <v/>
      </c>
      <c r="H39" s="142" t="str">
        <f>IF(ISBLANK('Extraction Summary'!$U$79),"", 'Extraction Summary'!$U$79)</f>
        <v/>
      </c>
      <c r="I39" s="143" t="str">
        <f>IF(ISBLANK('Extraction Summary'!$U$78),"", 'Extraction Summary'!$U$78)</f>
        <v/>
      </c>
      <c r="J39" s="142" t="str">
        <f>IF(ISBLANK('Extraction Summary'!$U$80),"", 'Extraction Summary'!$U$80)</f>
        <v/>
      </c>
      <c r="K39" s="448" t="str">
        <f t="shared" si="2"/>
        <v/>
      </c>
      <c r="L39" s="138" t="str">
        <f>IF(ISBLANK('Extraction Summary'!$U$84),"", 'Extraction Summary'!$U$84)</f>
        <v/>
      </c>
      <c r="M39" s="138" t="str">
        <f>IF(ISBLANK('Extraction Summary'!$U$85),"", 'Extraction Summary'!$U$85)</f>
        <v/>
      </c>
      <c r="N39" s="144" t="str">
        <f>IF(ISBLANK('Extraction Summary'!$U$86),"", 'Extraction Summary'!$U$86)</f>
        <v/>
      </c>
      <c r="O39" s="514"/>
      <c r="P39" s="514"/>
      <c r="Q39" s="514"/>
      <c r="R39" s="514"/>
      <c r="S39" s="514"/>
      <c r="T39" s="514"/>
      <c r="U39" s="514"/>
      <c r="V39" s="648"/>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648"/>
      <c r="BB39" s="514"/>
      <c r="BC39" s="514"/>
      <c r="BD39" s="514"/>
      <c r="BE39" s="514"/>
      <c r="BF39" s="540"/>
      <c r="BG39" s="322"/>
    </row>
    <row r="40" spans="2:59" x14ac:dyDescent="0.3">
      <c r="B40" s="280"/>
      <c r="C40" s="137" t="str">
        <f>IF(D$6="","",CONCATENATE(D$6,"-",D$7,"-", 'Extraction Summary'!V69,"-C"))</f>
        <v/>
      </c>
      <c r="D40" s="138" t="str">
        <f>IF(ISNUMBER('Extraction Summary'!$V$75), 'Extraction Summary'!$V$75, "")</f>
        <v/>
      </c>
      <c r="E40" s="139" t="str">
        <f>IF(ISNUMBER('Extraction Summary'!$V$66), 1-'Extraction Summary'!$V$66, "")</f>
        <v/>
      </c>
      <c r="F40" s="140" t="str">
        <f>IF(ISNUMBER('Extraction Summary'!$V$76), 'Extraction Summary'!$V$76, "")</f>
        <v/>
      </c>
      <c r="G40" s="141" t="str">
        <f>IF(ISBLANK('Extraction Summary'!$V$77),"", 'Extraction Summary'!$V$77)</f>
        <v/>
      </c>
      <c r="H40" s="142" t="str">
        <f>IF(ISBLANK('Extraction Summary'!$V$79),"", 'Extraction Summary'!$V$79)</f>
        <v/>
      </c>
      <c r="I40" s="143" t="str">
        <f>IF(ISBLANK('Extraction Summary'!$V$78),"", 'Extraction Summary'!$V$78)</f>
        <v/>
      </c>
      <c r="J40" s="142" t="str">
        <f>IF(ISBLANK('Extraction Summary'!$V$80),"", 'Extraction Summary'!$V$80)</f>
        <v/>
      </c>
      <c r="K40" s="448" t="str">
        <f t="shared" si="2"/>
        <v/>
      </c>
      <c r="L40" s="138" t="str">
        <f>IF(ISBLANK('Extraction Summary'!$V$84),"", 'Extraction Summary'!$V$84)</f>
        <v/>
      </c>
      <c r="M40" s="138" t="str">
        <f>IF(ISBLANK('Extraction Summary'!$V$85),"", 'Extraction Summary'!$V$85)</f>
        <v/>
      </c>
      <c r="N40" s="144" t="str">
        <f>IF(ISBLANK('Extraction Summary'!$V$86),"", 'Extraction Summary'!$V$86)</f>
        <v/>
      </c>
      <c r="O40" s="514"/>
      <c r="P40" s="514"/>
      <c r="Q40" s="514"/>
      <c r="R40" s="514"/>
      <c r="S40" s="514"/>
      <c r="T40" s="514"/>
      <c r="U40" s="514"/>
      <c r="V40" s="648"/>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648"/>
      <c r="BB40" s="514"/>
      <c r="BC40" s="514"/>
      <c r="BD40" s="514"/>
      <c r="BE40" s="514"/>
      <c r="BF40" s="540"/>
      <c r="BG40" s="322"/>
    </row>
    <row r="41" spans="2:59" x14ac:dyDescent="0.3">
      <c r="B41" s="280"/>
      <c r="C41" s="137" t="str">
        <f>IF(D$6="","",CONCATENATE(D$6,"-",D$7,"-", 'Extraction Summary'!W69,"-C"))</f>
        <v/>
      </c>
      <c r="D41" s="138" t="str">
        <f>IF(ISNUMBER('Extraction Summary'!$W$75), 'Extraction Summary'!$W$75, "")</f>
        <v/>
      </c>
      <c r="E41" s="139" t="str">
        <f>IF(ISNUMBER('Extraction Summary'!$V$66), 1-'Extraction Summary'!$V$66, "")</f>
        <v/>
      </c>
      <c r="F41" s="140" t="str">
        <f>IF(ISNUMBER('Extraction Summary'!$W$76), 'Extraction Summary'!$W$76, "")</f>
        <v/>
      </c>
      <c r="G41" s="141" t="str">
        <f>IF(ISBLANK('Extraction Summary'!$W$77),"", 'Extraction Summary'!$W$77)</f>
        <v/>
      </c>
      <c r="H41" s="142" t="str">
        <f>IF(ISBLANK('Extraction Summary'!$W$79),"", 'Extraction Summary'!$W$79)</f>
        <v/>
      </c>
      <c r="I41" s="143" t="str">
        <f>IF(ISBLANK('Extraction Summary'!$W$78),"", 'Extraction Summary'!$W$78)</f>
        <v/>
      </c>
      <c r="J41" s="142" t="str">
        <f>IF(ISBLANK('Extraction Summary'!$W$80),"", 'Extraction Summary'!$W$80)</f>
        <v/>
      </c>
      <c r="K41" s="448" t="str">
        <f t="shared" si="2"/>
        <v/>
      </c>
      <c r="L41" s="138" t="str">
        <f>IF(ISBLANK('Extraction Summary'!$W$84),"", 'Extraction Summary'!$W$84)</f>
        <v/>
      </c>
      <c r="M41" s="138" t="str">
        <f>IF(ISBLANK('Extraction Summary'!$W$85),"", 'Extraction Summary'!$W$85)</f>
        <v/>
      </c>
      <c r="N41" s="144" t="str">
        <f>IF(ISBLANK('Extraction Summary'!$W$86),"", 'Extraction Summary'!$W$86)</f>
        <v/>
      </c>
      <c r="O41" s="514"/>
      <c r="P41" s="514"/>
      <c r="Q41" s="514"/>
      <c r="R41" s="514"/>
      <c r="S41" s="514"/>
      <c r="T41" s="514"/>
      <c r="U41" s="514"/>
      <c r="V41" s="648"/>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648"/>
      <c r="BB41" s="514"/>
      <c r="BC41" s="514"/>
      <c r="BD41" s="514"/>
      <c r="BE41" s="514"/>
      <c r="BF41" s="540"/>
      <c r="BG41" s="322"/>
    </row>
    <row r="42" spans="2:59" x14ac:dyDescent="0.3">
      <c r="B42" s="280"/>
      <c r="C42" s="137" t="str">
        <f>IF(D$6="","",CONCATENATE(D$6,"-",D$7,"-", 'Extraction Summary'!X69,"-C"))</f>
        <v/>
      </c>
      <c r="D42" s="138" t="str">
        <f>IF(ISNUMBER('Extraction Summary'!$X$75), 'Extraction Summary'!$X$75, "")</f>
        <v/>
      </c>
      <c r="E42" s="139" t="str">
        <f>IF(ISNUMBER('Extraction Summary'!$V$66), 1-'Extraction Summary'!$V$66, "")</f>
        <v/>
      </c>
      <c r="F42" s="140" t="str">
        <f>IF(ISNUMBER('Extraction Summary'!$X$76), 'Extraction Summary'!$X$76, "")</f>
        <v/>
      </c>
      <c r="G42" s="141" t="str">
        <f>IF(ISBLANK('Extraction Summary'!$X$77),"", 'Extraction Summary'!$X$77)</f>
        <v/>
      </c>
      <c r="H42" s="142" t="str">
        <f>IF(ISBLANK('Extraction Summary'!$X$79),"", 'Extraction Summary'!$X$79)</f>
        <v/>
      </c>
      <c r="I42" s="143" t="str">
        <f>IF(ISBLANK('Extraction Summary'!$X$78),"", 'Extraction Summary'!$X$78)</f>
        <v/>
      </c>
      <c r="J42" s="142" t="str">
        <f>IF(ISBLANK('Extraction Summary'!$X$80),"", 'Extraction Summary'!$X$80)</f>
        <v/>
      </c>
      <c r="K42" s="448" t="str">
        <f t="shared" si="2"/>
        <v/>
      </c>
      <c r="L42" s="138" t="str">
        <f>IF(ISBLANK('Extraction Summary'!$X$84),"", 'Extraction Summary'!$X$84)</f>
        <v/>
      </c>
      <c r="M42" s="138" t="str">
        <f>IF(ISBLANK('Extraction Summary'!$X$85),"", 'Extraction Summary'!$X$85)</f>
        <v/>
      </c>
      <c r="N42" s="144" t="str">
        <f>IF(ISBLANK('Extraction Summary'!$X$86),"", 'Extraction Summary'!$X$86)</f>
        <v/>
      </c>
      <c r="O42" s="514"/>
      <c r="P42" s="514"/>
      <c r="Q42" s="514"/>
      <c r="R42" s="514"/>
      <c r="S42" s="514"/>
      <c r="T42" s="514"/>
      <c r="U42" s="514"/>
      <c r="V42" s="648"/>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648"/>
      <c r="BB42" s="514"/>
      <c r="BC42" s="514"/>
      <c r="BD42" s="514"/>
      <c r="BE42" s="514"/>
      <c r="BF42" s="540"/>
      <c r="BG42" s="322"/>
    </row>
    <row r="43" spans="2:59" x14ac:dyDescent="0.3">
      <c r="B43" s="280"/>
      <c r="C43" s="137" t="str">
        <f>IF(D$6="","",CONCATENATE(D$6,"-",D$7,"-", 'Extraction Summary'!Y69,"-C"))</f>
        <v/>
      </c>
      <c r="D43" s="138" t="str">
        <f>IF(ISNUMBER('Extraction Summary'!$Y$75), 'Extraction Summary'!$Y$75, "")</f>
        <v/>
      </c>
      <c r="E43" s="139" t="str">
        <f>IF(ISNUMBER('Extraction Summary'!$V$66), 1-'Extraction Summary'!$V$66, "")</f>
        <v/>
      </c>
      <c r="F43" s="140" t="str">
        <f>IF(ISNUMBER('Extraction Summary'!$Y$76), 'Extraction Summary'!$Y$76, "")</f>
        <v/>
      </c>
      <c r="G43" s="141" t="str">
        <f>IF(ISBLANK('Extraction Summary'!$Y$77),"", 'Extraction Summary'!$Y$77)</f>
        <v/>
      </c>
      <c r="H43" s="142" t="str">
        <f>IF(ISBLANK('Extraction Summary'!$Y$79),"", 'Extraction Summary'!$Y$79)</f>
        <v/>
      </c>
      <c r="I43" s="143" t="str">
        <f>IF(ISBLANK('Extraction Summary'!$Y$78),"", 'Extraction Summary'!$Y$78)</f>
        <v/>
      </c>
      <c r="J43" s="142" t="str">
        <f>IF(ISBLANK('Extraction Summary'!$Y$80),"", 'Extraction Summary'!$Y$80)</f>
        <v/>
      </c>
      <c r="K43" s="448" t="str">
        <f t="shared" si="2"/>
        <v/>
      </c>
      <c r="L43" s="138" t="str">
        <f>IF(ISBLANK('Extraction Summary'!$Y$84),"", 'Extraction Summary'!$Y$84)</f>
        <v/>
      </c>
      <c r="M43" s="138" t="str">
        <f>IF(ISBLANK('Extraction Summary'!$Y$85),"", 'Extraction Summary'!$Y$85)</f>
        <v/>
      </c>
      <c r="N43" s="144" t="str">
        <f>IF(ISBLANK('Extraction Summary'!$Y$86),"", 'Extraction Summary'!$Y$86)</f>
        <v/>
      </c>
      <c r="O43" s="514"/>
      <c r="P43" s="514"/>
      <c r="Q43" s="514"/>
      <c r="R43" s="514"/>
      <c r="S43" s="514"/>
      <c r="T43" s="514"/>
      <c r="U43" s="514"/>
      <c r="V43" s="648"/>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648"/>
      <c r="BB43" s="514"/>
      <c r="BC43" s="514"/>
      <c r="BD43" s="514"/>
      <c r="BE43" s="514"/>
      <c r="BF43" s="540"/>
      <c r="BG43" s="322"/>
    </row>
    <row r="44" spans="2:59" x14ac:dyDescent="0.3">
      <c r="B44" s="280"/>
      <c r="C44" s="472" t="str">
        <f>IF(D$6="","",CONCATENATE(D$6,"-",D$7,"-", 'Extraction Summary'!Z69,"-C"))</f>
        <v/>
      </c>
      <c r="D44" s="473" t="str">
        <f>IF(ISNUMBER('Extraction Summary'!$Z$75), 'Extraction Summary'!$Z$75, "")</f>
        <v/>
      </c>
      <c r="E44" s="474" t="str">
        <f>IF(ISNUMBER('Extraction Summary'!$V$66), 1-'Extraction Summary'!$V$66, "")</f>
        <v/>
      </c>
      <c r="F44" s="475" t="str">
        <f>IF(ISNUMBER('Extraction Summary'!$Z$76), 'Extraction Summary'!$Z$76, "")</f>
        <v/>
      </c>
      <c r="G44" s="476" t="str">
        <f>IF(ISBLANK('Extraction Summary'!$Z$77),"", 'Extraction Summary'!$Z$77)</f>
        <v/>
      </c>
      <c r="H44" s="477" t="str">
        <f>IF(ISBLANK('Extraction Summary'!$Z$79),"", 'Extraction Summary'!$Z$79)</f>
        <v/>
      </c>
      <c r="I44" s="478" t="str">
        <f>IF(ISBLANK('Extraction Summary'!$Z$78),"", 'Extraction Summary'!$Z$78)</f>
        <v/>
      </c>
      <c r="J44" s="477" t="str">
        <f>IF(ISBLANK('Extraction Summary'!$Z$80),"", 'Extraction Summary'!$Z$80)</f>
        <v/>
      </c>
      <c r="K44" s="448" t="str">
        <f t="shared" si="2"/>
        <v/>
      </c>
      <c r="L44" s="473" t="str">
        <f>IF(ISBLANK('Extraction Summary'!$Z$84),"", 'Extraction Summary'!$Z$84)</f>
        <v/>
      </c>
      <c r="M44" s="473" t="str">
        <f>IF(ISBLANK('Extraction Summary'!$Z$85),"", 'Extraction Summary'!$Z$85)</f>
        <v/>
      </c>
      <c r="N44" s="479" t="str">
        <f>IF(ISBLANK('Extraction Summary'!$Z$86),"", 'Extraction Summary'!$Z$86)</f>
        <v/>
      </c>
      <c r="O44" s="520"/>
      <c r="P44" s="520"/>
      <c r="Q44" s="520"/>
      <c r="R44" s="520"/>
      <c r="S44" s="520"/>
      <c r="T44" s="520"/>
      <c r="U44" s="520"/>
      <c r="V44" s="649"/>
      <c r="W44" s="520"/>
      <c r="X44" s="520"/>
      <c r="Y44" s="520"/>
      <c r="Z44" s="520"/>
      <c r="AA44" s="520"/>
      <c r="AB44" s="520"/>
      <c r="AC44" s="520"/>
      <c r="AD44" s="520"/>
      <c r="AE44" s="520"/>
      <c r="AF44" s="520"/>
      <c r="AG44" s="520"/>
      <c r="AH44" s="520"/>
      <c r="AI44" s="520"/>
      <c r="AJ44" s="520"/>
      <c r="AK44" s="520"/>
      <c r="AL44" s="520"/>
      <c r="AM44" s="520"/>
      <c r="AN44" s="520"/>
      <c r="AO44" s="520"/>
      <c r="AP44" s="520"/>
      <c r="AQ44" s="520"/>
      <c r="AR44" s="520"/>
      <c r="AS44" s="520"/>
      <c r="AT44" s="520"/>
      <c r="AU44" s="520"/>
      <c r="AV44" s="520"/>
      <c r="AW44" s="520"/>
      <c r="AX44" s="520"/>
      <c r="AY44" s="520"/>
      <c r="AZ44" s="520"/>
      <c r="BA44" s="649"/>
      <c r="BB44" s="520"/>
      <c r="BC44" s="520"/>
      <c r="BD44" s="520"/>
      <c r="BE44" s="520"/>
      <c r="BF44" s="541"/>
      <c r="BG44" s="322"/>
    </row>
    <row r="45" spans="2:59" x14ac:dyDescent="0.3">
      <c r="B45" s="280"/>
      <c r="C45" s="480" t="str">
        <f>IF(D$6="","",CONCATENATE(D$6,"-",D$7,"-T10-C"))</f>
        <v/>
      </c>
      <c r="D45" s="481" t="str">
        <f>IF(ISNUMBER('Extraction Summary'!$AA$75), 'Extraction Summary'!$AA$75, "")</f>
        <v/>
      </c>
      <c r="E45" s="482" t="str">
        <f>IF(ISNUMBER('Extraction Summary'!$V$66), 1-'Extraction Summary'!$V$66, "")</f>
        <v/>
      </c>
      <c r="F45" s="483" t="str">
        <f>IF(ISNUMBER('Extraction Summary'!$AA$76), 'Extraction Summary'!$AA$76, "")</f>
        <v/>
      </c>
      <c r="G45" s="484" t="str">
        <f>IF(ISBLANK('Extraction Summary'!$AA$77),"", 'Extraction Summary'!$AA$77)</f>
        <v/>
      </c>
      <c r="H45" s="485" t="str">
        <f>IF(ISBLANK('Extraction Summary'!$AA$79),"", 'Extraction Summary'!$AA$79)</f>
        <v/>
      </c>
      <c r="I45" s="486" t="str">
        <f>IF(ISBLANK('Extraction Summary'!$AA$78),"", 'Extraction Summary'!$AA$78)</f>
        <v/>
      </c>
      <c r="J45" s="487" t="str">
        <f>IF(ISBLANK('Extraction Summary'!$AA$80),"", 'Extraction Summary'!$AA$80)</f>
        <v/>
      </c>
      <c r="K45" s="449" t="str">
        <f t="shared" si="2"/>
        <v/>
      </c>
      <c r="L45" s="481" t="str">
        <f>IF(ISBLANK('Extraction Summary'!$AA$84),"", 'Extraction Summary'!$AA$84)</f>
        <v/>
      </c>
      <c r="M45" s="481" t="str">
        <f>IF(ISBLANK('Extraction Summary'!$AA$85),"", 'Extraction Summary'!$AA$85)</f>
        <v/>
      </c>
      <c r="N45" s="488" t="str">
        <f>IF(ISBLANK('Extraction Summary'!$AA$86),"", 'Extraction Summary'!$AA$86)</f>
        <v/>
      </c>
      <c r="O45" s="519"/>
      <c r="P45" s="519"/>
      <c r="Q45" s="519"/>
      <c r="R45" s="519"/>
      <c r="S45" s="519"/>
      <c r="T45" s="519"/>
      <c r="U45" s="519"/>
      <c r="V45" s="650"/>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650"/>
      <c r="BB45" s="519"/>
      <c r="BC45" s="519"/>
      <c r="BD45" s="519"/>
      <c r="BE45" s="519"/>
      <c r="BF45" s="542"/>
      <c r="BG45" s="322"/>
    </row>
    <row r="46" spans="2:59" x14ac:dyDescent="0.3">
      <c r="B46" s="280"/>
      <c r="C46" s="129" t="str">
        <f>IF(D$6="","",CONCATENATE(D$6,"-",D$7,"-",'Extraction Summary'!AB15,"-A"))</f>
        <v/>
      </c>
      <c r="D46" s="149" t="s">
        <v>46</v>
      </c>
      <c r="E46" s="150" t="s">
        <v>46</v>
      </c>
      <c r="F46" s="151" t="str">
        <f>IF(ISNUMBER('Extraction Summary'!$AB22), 'Extraction Summary'!$AB22, "")</f>
        <v/>
      </c>
      <c r="G46" s="132" t="str">
        <f>IF(ISBLANK('Extraction Summary'!$AB$23),"", 'Extraction Summary'!$AB$23)</f>
        <v/>
      </c>
      <c r="H46" s="133" t="str">
        <f>IF(ISBLANK('Extraction Summary'!$AB$25),"", 'Extraction Summary'!$AB$25)</f>
        <v/>
      </c>
      <c r="I46" s="134" t="str">
        <f>IF(ISBLANK('Extraction Summary'!$AB$24),"", 'Extraction Summary'!$AB$24)</f>
        <v/>
      </c>
      <c r="J46" s="152" t="str">
        <f>IF(ISBLANK('Extraction Summary'!$AB$26),"", 'Extraction Summary'!$AB$26)</f>
        <v/>
      </c>
      <c r="K46" s="450" t="s">
        <v>46</v>
      </c>
      <c r="L46" s="152" t="str">
        <f>IF(ISBLANK('Extraction Summary'!$AB$30),"", 'Extraction Summary'!$AB$30)</f>
        <v/>
      </c>
      <c r="M46" s="152" t="str">
        <f>IF(ISBLANK('Extraction Summary'!$AB$31),"", 'Extraction Summary'!$AB$31)</f>
        <v/>
      </c>
      <c r="N46" s="133" t="str">
        <f>IF(ISBLANK('Extraction Summary'!$AB$32),"", 'Extraction Summary'!$AB$32)</f>
        <v/>
      </c>
      <c r="O46" s="507"/>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651"/>
      <c r="BB46" s="515"/>
      <c r="BC46" s="515"/>
      <c r="BD46" s="515"/>
      <c r="BE46" s="515"/>
      <c r="BF46" s="543"/>
      <c r="BG46" s="322"/>
    </row>
    <row r="47" spans="2:59" x14ac:dyDescent="0.3">
      <c r="B47" s="280"/>
      <c r="C47" s="137" t="str">
        <f>IF(D$6="","",CONCATENATE(D$6,"-",D$7,"-",'Extraction Summary'!AC15,"-A"))</f>
        <v/>
      </c>
      <c r="D47" s="153" t="s">
        <v>46</v>
      </c>
      <c r="E47" s="154" t="s">
        <v>46</v>
      </c>
      <c r="F47" s="155" t="str">
        <f>IF(ISNUMBER('Extraction Summary'!$AC22), 'Extraction Summary'!$AC22, "")</f>
        <v/>
      </c>
      <c r="G47" s="141" t="str">
        <f>IF(ISBLANK('Extraction Summary'!$AC$23),"", 'Extraction Summary'!$AC$23)</f>
        <v/>
      </c>
      <c r="H47" s="148" t="str">
        <f>IF(ISBLANK('Extraction Summary'!$AC$25),"", 'Extraction Summary'!$AC$25)</f>
        <v/>
      </c>
      <c r="I47" s="143" t="str">
        <f>IF(ISBLANK('Extraction Summary'!$AC$24),"", 'Extraction Summary'!$AC$24)</f>
        <v/>
      </c>
      <c r="J47" s="156" t="str">
        <f>IF(ISBLANK('Extraction Summary'!$AC$26),"", 'Extraction Summary'!$AC$26)</f>
        <v/>
      </c>
      <c r="K47" s="451" t="s">
        <v>46</v>
      </c>
      <c r="L47" s="156" t="str">
        <f>IF(ISBLANK('Extraction Summary'!$AC$30),"", 'Extraction Summary'!$AC$30)</f>
        <v/>
      </c>
      <c r="M47" s="156" t="str">
        <f>IF(ISBLANK('Extraction Summary'!$AC$31),"", 'Extraction Summary'!$AC$31)</f>
        <v/>
      </c>
      <c r="N47" s="148" t="str">
        <f>IF(ISBLANK('Extraction Summary'!$AC$32),"", 'Extraction Summary'!$AC$32)</f>
        <v/>
      </c>
      <c r="O47" s="508"/>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652"/>
      <c r="BB47" s="516"/>
      <c r="BC47" s="516"/>
      <c r="BD47" s="516"/>
      <c r="BE47" s="516"/>
      <c r="BF47" s="544"/>
      <c r="BG47" s="322"/>
    </row>
    <row r="48" spans="2:59" x14ac:dyDescent="0.3">
      <c r="B48" s="280"/>
      <c r="C48" s="145" t="str">
        <f>IF(D$6="","",CONCATENATE(D$6,"-",D$7,"-",'Extraction Summary'!AD15,"-A"))</f>
        <v/>
      </c>
      <c r="D48" s="157" t="s">
        <v>46</v>
      </c>
      <c r="E48" s="158" t="s">
        <v>46</v>
      </c>
      <c r="F48" s="159" t="str">
        <f>IF(ISNUMBER('Extraction Summary'!$AD22), 'Extraction Summary'!$AD22, "")</f>
        <v/>
      </c>
      <c r="G48" s="146" t="str">
        <f>IF(ISBLANK('Extraction Summary'!$AD$23),"", 'Extraction Summary'!$AD$23)</f>
        <v/>
      </c>
      <c r="H48" s="160" t="str">
        <f>IF(ISBLANK('Extraction Summary'!$AD$25),"", 'Extraction Summary'!$AD$25)</f>
        <v/>
      </c>
      <c r="I48" s="147" t="str">
        <f>IF(ISBLANK('Extraction Summary'!$AD$24),"", 'Extraction Summary'!$AD$24)</f>
        <v/>
      </c>
      <c r="J48" s="161" t="str">
        <f>IF(ISBLANK('Extraction Summary'!$AD$26),"", 'Extraction Summary'!$AD$26)</f>
        <v/>
      </c>
      <c r="K48" s="452" t="s">
        <v>46</v>
      </c>
      <c r="L48" s="161" t="str">
        <f>IF(ISBLANK('Extraction Summary'!$AD$30),"", 'Extraction Summary'!$AD$30)</f>
        <v/>
      </c>
      <c r="M48" s="161" t="str">
        <f>IF(ISBLANK('Extraction Summary'!$AD$31),"", 'Extraction Summary'!$AD$31)</f>
        <v/>
      </c>
      <c r="N48" s="160" t="str">
        <f>IF(ISBLANK('Extraction Summary'!$AD$32),"", 'Extraction Summary'!$AD$32)</f>
        <v/>
      </c>
      <c r="O48" s="509"/>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653"/>
      <c r="BB48" s="517"/>
      <c r="BC48" s="517"/>
      <c r="BD48" s="517"/>
      <c r="BE48" s="517"/>
      <c r="BF48" s="545"/>
      <c r="BG48" s="322"/>
    </row>
    <row r="49" spans="2:66" x14ac:dyDescent="0.3">
      <c r="B49" s="280"/>
      <c r="C49" s="129" t="str">
        <f>IF(D$6="","",CONCATENATE(D$6,"-",D$7,"-",'Extraction Summary'!AB42,"-B"))</f>
        <v/>
      </c>
      <c r="D49" s="149" t="s">
        <v>46</v>
      </c>
      <c r="E49" s="150" t="s">
        <v>46</v>
      </c>
      <c r="F49" s="151" t="str">
        <f>IF(ISNUMBER('Extraction Summary'!AB49), 'Extraction Summary'!AB49, "")</f>
        <v/>
      </c>
      <c r="G49" s="132" t="str">
        <f>IF(ISBLANK('Extraction Summary'!$AB$50),"", 'Extraction Summary'!$AB$50)</f>
        <v/>
      </c>
      <c r="H49" s="133" t="str">
        <f>IF(ISBLANK('Extraction Summary'!$AB$52),"", 'Extraction Summary'!$AB$52)</f>
        <v/>
      </c>
      <c r="I49" s="134" t="str">
        <f>IF(ISBLANK('Extraction Summary'!$AB$51),"", 'Extraction Summary'!$AB$51)</f>
        <v/>
      </c>
      <c r="J49" s="152" t="str">
        <f>IF(ISBLANK('Extraction Summary'!$AB$53),"", 'Extraction Summary'!$AB$53)</f>
        <v/>
      </c>
      <c r="K49" s="450" t="s">
        <v>46</v>
      </c>
      <c r="L49" s="152" t="str">
        <f>IF(ISBLANK('Extraction Summary'!$AB$57),"", 'Extraction Summary'!$AB$57)</f>
        <v/>
      </c>
      <c r="M49" s="152" t="str">
        <f>IF(ISBLANK('Extraction Summary'!$AB$58),"", 'Extraction Summary'!$AB$58)</f>
        <v/>
      </c>
      <c r="N49" s="133" t="str">
        <f>IF(ISBLANK('Extraction Summary'!$AB$59),"", 'Extraction Summary'!$AB$59)</f>
        <v/>
      </c>
      <c r="O49" s="510"/>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5"/>
      <c r="BD49" s="515"/>
      <c r="BE49" s="515"/>
      <c r="BF49" s="546"/>
      <c r="BG49" s="322"/>
    </row>
    <row r="50" spans="2:66" x14ac:dyDescent="0.3">
      <c r="B50" s="280"/>
      <c r="C50" s="137" t="str">
        <f>IF(D$6="","",CONCATENATE(D$6,"-",D$7,"-",'Extraction Summary'!AC42,"-B"))</f>
        <v/>
      </c>
      <c r="D50" s="153" t="s">
        <v>46</v>
      </c>
      <c r="E50" s="154" t="s">
        <v>46</v>
      </c>
      <c r="F50" s="155" t="str">
        <f>IF(ISNUMBER('Extraction Summary'!$AC49), 'Extraction Summary'!$AC49, "")</f>
        <v/>
      </c>
      <c r="G50" s="141" t="str">
        <f>IF(ISBLANK('Extraction Summary'!$AC$50),"", 'Extraction Summary'!$AC$50)</f>
        <v/>
      </c>
      <c r="H50" s="148" t="str">
        <f>IF(ISBLANK('Extraction Summary'!$AC$52),"", 'Extraction Summary'!$AC$52)</f>
        <v/>
      </c>
      <c r="I50" s="143" t="str">
        <f>IF(ISBLANK('Extraction Summary'!$AC$51),"", 'Extraction Summary'!$AC$51)</f>
        <v/>
      </c>
      <c r="J50" s="156" t="str">
        <f>IF(ISBLANK('Extraction Summary'!$AC$53),"", 'Extraction Summary'!$AC$53)</f>
        <v/>
      </c>
      <c r="K50" s="451" t="s">
        <v>46</v>
      </c>
      <c r="L50" s="156" t="str">
        <f>IF(ISBLANK('Extraction Summary'!$AC$57),"", 'Extraction Summary'!$AC$57)</f>
        <v/>
      </c>
      <c r="M50" s="156" t="str">
        <f>IF(ISBLANK('Extraction Summary'!$AC$58),"", 'Extraction Summary'!$AC$58)</f>
        <v/>
      </c>
      <c r="N50" s="148" t="str">
        <f>IF(ISBLANK('Extraction Summary'!$AC$59),"", 'Extraction Summary'!$AC$59)</f>
        <v/>
      </c>
      <c r="O50" s="508"/>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6"/>
      <c r="BB50" s="516"/>
      <c r="BC50" s="516"/>
      <c r="BD50" s="516"/>
      <c r="BE50" s="516"/>
      <c r="BF50" s="544"/>
      <c r="BG50" s="322"/>
    </row>
    <row r="51" spans="2:66" x14ac:dyDescent="0.3">
      <c r="B51" s="280"/>
      <c r="C51" s="145" t="str">
        <f>IF(D$6="","",CONCATENATE(D$6,"-",D$7,"-",'Extraction Summary'!AD42,"-B"))</f>
        <v/>
      </c>
      <c r="D51" s="157" t="s">
        <v>46</v>
      </c>
      <c r="E51" s="158" t="s">
        <v>46</v>
      </c>
      <c r="F51" s="159" t="str">
        <f>IF(ISNUMBER('Extraction Summary'!$AD49), 'Extraction Summary'!$AD49, "")</f>
        <v/>
      </c>
      <c r="G51" s="146" t="str">
        <f>IF(ISBLANK('Extraction Summary'!$AD$50),"", 'Extraction Summary'!$AD$50)</f>
        <v/>
      </c>
      <c r="H51" s="160" t="str">
        <f>IF(ISBLANK('Extraction Summary'!$AD$52),"", 'Extraction Summary'!$AD$52)</f>
        <v/>
      </c>
      <c r="I51" s="147" t="str">
        <f>IF(ISBLANK('Extraction Summary'!$AD$51),"", 'Extraction Summary'!$AD$51)</f>
        <v/>
      </c>
      <c r="J51" s="161" t="str">
        <f>IF(ISBLANK('Extraction Summary'!$AD$53),"", 'Extraction Summary'!$AD$53)</f>
        <v/>
      </c>
      <c r="K51" s="452" t="s">
        <v>46</v>
      </c>
      <c r="L51" s="161" t="str">
        <f>IF(ISBLANK('Extraction Summary'!$AD$57),"", 'Extraction Summary'!$AD$57)</f>
        <v/>
      </c>
      <c r="M51" s="161" t="str">
        <f>IF(ISBLANK('Extraction Summary'!$AD$58),"", 'Extraction Summary'!$AD$58)</f>
        <v/>
      </c>
      <c r="N51" s="160" t="str">
        <f>IF(ISBLANK('Extraction Summary'!$AD$59),"", 'Extraction Summary'!$AD$59)</f>
        <v/>
      </c>
      <c r="O51" s="509"/>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45"/>
      <c r="BG51" s="322"/>
    </row>
    <row r="52" spans="2:66" x14ac:dyDescent="0.3">
      <c r="B52" s="280"/>
      <c r="C52" s="129" t="str">
        <f>IF(D$6="","",CONCATENATE(D$6,"-",D$7,"-",'Extraction Summary'!AB69,"-C"))</f>
        <v/>
      </c>
      <c r="D52" s="149" t="s">
        <v>46</v>
      </c>
      <c r="E52" s="150" t="s">
        <v>46</v>
      </c>
      <c r="F52" s="151" t="str">
        <f>IF(ISNUMBER('Extraction Summary'!AB76), 'Extraction Summary'!AB76, "")</f>
        <v/>
      </c>
      <c r="G52" s="132" t="str">
        <f>IF(ISBLANK('Extraction Summary'!$AB$77),"", 'Extraction Summary'!$AB$77)</f>
        <v/>
      </c>
      <c r="H52" s="133" t="str">
        <f>IF(ISBLANK('Extraction Summary'!AB79),"", 'Extraction Summary'!AB79)</f>
        <v/>
      </c>
      <c r="I52" s="134" t="str">
        <f>IF(ISBLANK('Extraction Summary'!$AB$78),"", 'Extraction Summary'!$AB$78)</f>
        <v/>
      </c>
      <c r="J52" s="152" t="str">
        <f>IF(ISBLANK('Extraction Summary'!$AB$80),"", 'Extraction Summary'!$AB$80)</f>
        <v/>
      </c>
      <c r="K52" s="450" t="s">
        <v>46</v>
      </c>
      <c r="L52" s="152" t="str">
        <f>IF(ISBLANK('Extraction Summary'!$AB$84),"", 'Extraction Summary'!$AB$84)</f>
        <v/>
      </c>
      <c r="M52" s="152" t="str">
        <f>IF(ISBLANK('Extraction Summary'!$AB$85),"", 'Extraction Summary'!$AB$85)</f>
        <v/>
      </c>
      <c r="N52" s="133" t="str">
        <f>IF(ISBLANK('Extraction Summary'!$AB$86),"", 'Extraction Summary'!$AB$86)</f>
        <v/>
      </c>
      <c r="O52" s="510"/>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46"/>
      <c r="BG52" s="322"/>
    </row>
    <row r="53" spans="2:66" x14ac:dyDescent="0.3">
      <c r="B53" s="280"/>
      <c r="C53" s="137" t="str">
        <f>IF(D$6="","",CONCATENATE(D$6,"-",D$7,"-",'Extraction Summary'!AC69,"-C"))</f>
        <v/>
      </c>
      <c r="D53" s="153" t="s">
        <v>46</v>
      </c>
      <c r="E53" s="154" t="s">
        <v>46</v>
      </c>
      <c r="F53" s="155" t="str">
        <f>IF(ISNUMBER('Extraction Summary'!AC76), 'Extraction Summary'!AC76, "")</f>
        <v/>
      </c>
      <c r="G53" s="141" t="str">
        <f>IF(ISBLANK('Extraction Summary'!$AC$77),"", 'Extraction Summary'!$AC$77)</f>
        <v/>
      </c>
      <c r="H53" s="148" t="str">
        <f>IF(ISBLANK('Extraction Summary'!AC79),"", 'Extraction Summary'!AC79)</f>
        <v/>
      </c>
      <c r="I53" s="143" t="str">
        <f>IF(ISBLANK('Extraction Summary'!$AC$78),"", 'Extraction Summary'!$AC$78)</f>
        <v/>
      </c>
      <c r="J53" s="156" t="str">
        <f>IF(ISBLANK('Extraction Summary'!$AC$80),"", 'Extraction Summary'!$AC$80)</f>
        <v/>
      </c>
      <c r="K53" s="451" t="s">
        <v>46</v>
      </c>
      <c r="L53" s="156" t="str">
        <f>IF(ISBLANK('Extraction Summary'!$AC$84),"", 'Extraction Summary'!$AC$84)</f>
        <v/>
      </c>
      <c r="M53" s="156" t="str">
        <f>IF(ISBLANK('Extraction Summary'!$AC$85),"", 'Extraction Summary'!$AC$85)</f>
        <v/>
      </c>
      <c r="N53" s="148" t="str">
        <f>IF(ISBLANK('Extraction Summary'!$AC$86),"", 'Extraction Summary'!$AC$86)</f>
        <v/>
      </c>
      <c r="O53" s="508"/>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516"/>
      <c r="BB53" s="516"/>
      <c r="BC53" s="516"/>
      <c r="BD53" s="516"/>
      <c r="BE53" s="516"/>
      <c r="BF53" s="544"/>
      <c r="BG53" s="322"/>
    </row>
    <row r="54" spans="2:66" x14ac:dyDescent="0.3">
      <c r="B54" s="280"/>
      <c r="C54" s="145" t="str">
        <f>IF(D$6="","",CONCATENATE(D$6,"-",D$7,"-",'Extraction Summary'!AD69,"-C"))</f>
        <v/>
      </c>
      <c r="D54" s="157" t="s">
        <v>46</v>
      </c>
      <c r="E54" s="158" t="s">
        <v>46</v>
      </c>
      <c r="F54" s="159" t="str">
        <f>IF(ISNUMBER('Extraction Summary'!$AD76), 'Extraction Summary'!$AD76, "")</f>
        <v/>
      </c>
      <c r="G54" s="146" t="str">
        <f>IF(ISBLANK('Extraction Summary'!$AD$77),"", 'Extraction Summary'!$AD$77)</f>
        <v/>
      </c>
      <c r="H54" s="160" t="str">
        <f>IF(ISBLANK('Extraction Summary'!$AD$79),"", 'Extraction Summary'!$AD$79)</f>
        <v/>
      </c>
      <c r="I54" s="147" t="str">
        <f>IF(ISBLANK('Extraction Summary'!$AD$78),"", 'Extraction Summary'!$AD$78)</f>
        <v/>
      </c>
      <c r="J54" s="161" t="str">
        <f>IF(ISBLANK('Extraction Summary'!$AD$80),"", 'Extraction Summary'!$AD$80)</f>
        <v/>
      </c>
      <c r="K54" s="452" t="s">
        <v>46</v>
      </c>
      <c r="L54" s="161" t="str">
        <f>IF(ISBLANK('Extraction Summary'!$AD$84),"", 'Extraction Summary'!$AD$84)</f>
        <v/>
      </c>
      <c r="M54" s="161" t="str">
        <f>IF(ISBLANK('Extraction Summary'!$AD$85),"", 'Extraction Summary'!$AD$85)</f>
        <v/>
      </c>
      <c r="N54" s="160" t="str">
        <f>IF(ISBLANK('Extraction Summary'!$AD$86),"", 'Extraction Summary'!$AD$86)</f>
        <v/>
      </c>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1"/>
      <c r="BD54" s="511"/>
      <c r="BE54" s="511"/>
      <c r="BF54" s="547"/>
      <c r="BG54" s="322"/>
    </row>
    <row r="55" spans="2:66" x14ac:dyDescent="0.3">
      <c r="B55" s="280"/>
      <c r="C55" s="271"/>
      <c r="D55" s="321"/>
      <c r="E55" s="321"/>
      <c r="F55" s="321"/>
      <c r="G55" s="321"/>
      <c r="H55" s="321"/>
      <c r="I55" s="321"/>
      <c r="J55" s="312"/>
      <c r="K55" s="272"/>
      <c r="L55" s="272"/>
      <c r="M55" s="272"/>
      <c r="N55" s="272"/>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4"/>
      <c r="AZ55" s="63"/>
      <c r="BA55" s="63"/>
      <c r="BB55" s="63"/>
      <c r="BC55" s="63"/>
      <c r="BD55" s="63"/>
      <c r="BE55" s="63"/>
      <c r="BF55" s="63"/>
      <c r="BG55" s="187"/>
    </row>
    <row r="56" spans="2:66" s="2" customFormat="1" x14ac:dyDescent="0.3">
      <c r="C56" s="11"/>
      <c r="D56" s="62"/>
      <c r="E56" s="62"/>
      <c r="F56" s="62"/>
      <c r="G56" s="62"/>
      <c r="H56" s="62"/>
      <c r="I56" s="62"/>
      <c r="J56" s="23"/>
      <c r="K56" s="11"/>
      <c r="L56" s="11"/>
      <c r="M56" s="23"/>
      <c r="N56" s="23"/>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1"/>
      <c r="AN56" s="66"/>
      <c r="AO56" s="66"/>
      <c r="AP56" s="66"/>
      <c r="AQ56" s="66"/>
      <c r="AR56" s="66"/>
      <c r="AS56" s="66"/>
      <c r="AT56" s="66"/>
      <c r="AU56" s="66"/>
      <c r="AV56" s="66"/>
      <c r="AW56" s="66"/>
      <c r="AX56" s="66"/>
      <c r="AY56" s="61"/>
      <c r="AZ56" s="61"/>
      <c r="BA56" s="61"/>
      <c r="BB56" s="61"/>
      <c r="BC56" s="66"/>
      <c r="BD56" s="66"/>
      <c r="BE56" s="66"/>
      <c r="BF56" s="66"/>
      <c r="BG56" s="193"/>
      <c r="BH56" s="193"/>
      <c r="BI56" s="193"/>
      <c r="BJ56" s="193"/>
      <c r="BK56" s="193"/>
      <c r="BL56" s="193"/>
      <c r="BM56" s="253"/>
      <c r="BN56" s="193"/>
    </row>
    <row r="57" spans="2:66" s="2" customFormat="1" x14ac:dyDescent="0.3">
      <c r="C57" s="11"/>
      <c r="D57" s="62"/>
      <c r="E57" s="62"/>
      <c r="F57" s="62"/>
      <c r="G57" s="62"/>
      <c r="H57" s="62"/>
      <c r="I57" s="62"/>
      <c r="J57" s="23"/>
      <c r="K57" s="11"/>
      <c r="L57" s="11"/>
      <c r="M57" s="11"/>
      <c r="N57" s="23"/>
      <c r="O57" s="548" t="s">
        <v>490</v>
      </c>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8"/>
      <c r="AY57" s="548"/>
      <c r="AZ57" s="548"/>
      <c r="BA57" s="548"/>
      <c r="BB57" s="548"/>
      <c r="BC57" s="548"/>
      <c r="BD57" s="548"/>
      <c r="BE57" s="548"/>
      <c r="BF57" s="548"/>
      <c r="BG57" s="193"/>
      <c r="BH57" s="193"/>
      <c r="BI57" s="193"/>
      <c r="BJ57" s="193"/>
      <c r="BK57" s="193"/>
      <c r="BL57" s="193"/>
      <c r="BM57" s="253"/>
      <c r="BN57" s="193"/>
    </row>
    <row r="58" spans="2:66" x14ac:dyDescent="0.3">
      <c r="B58" s="2"/>
      <c r="C58" s="11"/>
      <c r="D58" s="62"/>
      <c r="E58" s="62"/>
      <c r="F58" s="62"/>
      <c r="G58" s="62"/>
      <c r="H58" s="62"/>
      <c r="I58" s="62"/>
      <c r="J58" s="23"/>
      <c r="K58" s="2"/>
      <c r="L58" s="2"/>
      <c r="N58" s="549" t="s">
        <v>491</v>
      </c>
      <c r="O58" s="550" t="str">
        <f>IF(AND(ISNUMBER(MAX(O46,O49,O52)), MAX(O46,O49,O52)&gt;0),MAX(O46,O49,O52), "")</f>
        <v/>
      </c>
      <c r="P58" s="550" t="str">
        <f t="shared" ref="P58:BF58" si="3">IF(AND(ISNUMBER(MAX(P46,P49,P52)), MAX(P46,P49,P52)&gt;0),MAX(P46,P49,P52), "")</f>
        <v/>
      </c>
      <c r="Q58" s="550" t="str">
        <f t="shared" si="3"/>
        <v/>
      </c>
      <c r="R58" s="550" t="str">
        <f t="shared" si="3"/>
        <v/>
      </c>
      <c r="S58" s="550" t="str">
        <f t="shared" si="3"/>
        <v/>
      </c>
      <c r="T58" s="550" t="str">
        <f t="shared" si="3"/>
        <v/>
      </c>
      <c r="U58" s="550" t="str">
        <f t="shared" si="3"/>
        <v/>
      </c>
      <c r="V58" s="550" t="str">
        <f t="shared" si="3"/>
        <v/>
      </c>
      <c r="W58" s="550" t="str">
        <f t="shared" si="3"/>
        <v/>
      </c>
      <c r="X58" s="550" t="str">
        <f t="shared" si="3"/>
        <v/>
      </c>
      <c r="Y58" s="550" t="str">
        <f t="shared" si="3"/>
        <v/>
      </c>
      <c r="Z58" s="550" t="str">
        <f t="shared" si="3"/>
        <v/>
      </c>
      <c r="AA58" s="550" t="str">
        <f t="shared" si="3"/>
        <v/>
      </c>
      <c r="AB58" s="550" t="str">
        <f t="shared" si="3"/>
        <v/>
      </c>
      <c r="AC58" s="550" t="str">
        <f t="shared" si="3"/>
        <v/>
      </c>
      <c r="AD58" s="550" t="str">
        <f t="shared" si="3"/>
        <v/>
      </c>
      <c r="AE58" s="550" t="str">
        <f t="shared" si="3"/>
        <v/>
      </c>
      <c r="AF58" s="550" t="str">
        <f t="shared" si="3"/>
        <v/>
      </c>
      <c r="AG58" s="550" t="str">
        <f t="shared" si="3"/>
        <v/>
      </c>
      <c r="AH58" s="550" t="str">
        <f t="shared" si="3"/>
        <v/>
      </c>
      <c r="AI58" s="550" t="str">
        <f t="shared" si="3"/>
        <v/>
      </c>
      <c r="AJ58" s="550" t="str">
        <f t="shared" si="3"/>
        <v/>
      </c>
      <c r="AK58" s="550" t="str">
        <f t="shared" si="3"/>
        <v/>
      </c>
      <c r="AL58" s="550"/>
      <c r="AM58" s="550" t="str">
        <f t="shared" si="3"/>
        <v/>
      </c>
      <c r="AN58" s="550" t="str">
        <f t="shared" si="3"/>
        <v/>
      </c>
      <c r="AO58" s="550" t="str">
        <f t="shared" si="3"/>
        <v/>
      </c>
      <c r="AP58" s="550" t="str">
        <f t="shared" si="3"/>
        <v/>
      </c>
      <c r="AQ58" s="550" t="str">
        <f t="shared" si="3"/>
        <v/>
      </c>
      <c r="AR58" s="550" t="str">
        <f t="shared" si="3"/>
        <v/>
      </c>
      <c r="AS58" s="550" t="str">
        <f t="shared" si="3"/>
        <v/>
      </c>
      <c r="AT58" s="550" t="str">
        <f t="shared" si="3"/>
        <v/>
      </c>
      <c r="AU58" s="550" t="str">
        <f t="shared" si="3"/>
        <v/>
      </c>
      <c r="AV58" s="550" t="str">
        <f t="shared" si="3"/>
        <v/>
      </c>
      <c r="AW58" s="550" t="str">
        <f t="shared" si="3"/>
        <v/>
      </c>
      <c r="AX58" s="550" t="str">
        <f t="shared" si="3"/>
        <v/>
      </c>
      <c r="AY58" s="550" t="str">
        <f t="shared" si="3"/>
        <v/>
      </c>
      <c r="AZ58" s="550" t="str">
        <f t="shared" si="3"/>
        <v/>
      </c>
      <c r="BA58" s="550" t="str">
        <f t="shared" si="3"/>
        <v/>
      </c>
      <c r="BB58" s="550" t="str">
        <f t="shared" si="3"/>
        <v/>
      </c>
      <c r="BC58" s="550" t="str">
        <f t="shared" si="3"/>
        <v/>
      </c>
      <c r="BD58" s="550" t="str">
        <f t="shared" si="3"/>
        <v/>
      </c>
      <c r="BE58" s="550" t="str">
        <f t="shared" si="3"/>
        <v/>
      </c>
      <c r="BF58" s="550" t="str">
        <f t="shared" si="3"/>
        <v/>
      </c>
    </row>
    <row r="59" spans="2:66" x14ac:dyDescent="0.3">
      <c r="B59" s="2"/>
      <c r="C59" s="11"/>
      <c r="D59" s="62"/>
      <c r="E59" s="62"/>
      <c r="F59" s="62"/>
      <c r="G59" s="62"/>
      <c r="H59" s="62"/>
      <c r="I59" s="62"/>
      <c r="J59" s="23"/>
      <c r="K59" s="2"/>
      <c r="L59" s="2"/>
      <c r="N59" s="549" t="s">
        <v>492</v>
      </c>
      <c r="O59" s="551" t="str">
        <f t="shared" ref="O59:BF60" si="4">IF(AND(ISNUMBER(MAX(O47,O50,O53)), MAX(O47,O50,O53)&gt;0),MAX(O47,O50,O53), "")</f>
        <v/>
      </c>
      <c r="P59" s="551" t="str">
        <f t="shared" si="4"/>
        <v/>
      </c>
      <c r="Q59" s="551" t="str">
        <f t="shared" si="4"/>
        <v/>
      </c>
      <c r="R59" s="551" t="str">
        <f t="shared" si="4"/>
        <v/>
      </c>
      <c r="S59" s="551" t="str">
        <f t="shared" si="4"/>
        <v/>
      </c>
      <c r="T59" s="551" t="str">
        <f t="shared" si="4"/>
        <v/>
      </c>
      <c r="U59" s="551" t="str">
        <f t="shared" si="4"/>
        <v/>
      </c>
      <c r="V59" s="551" t="str">
        <f t="shared" si="4"/>
        <v/>
      </c>
      <c r="W59" s="551" t="str">
        <f t="shared" si="4"/>
        <v/>
      </c>
      <c r="X59" s="551" t="str">
        <f t="shared" si="4"/>
        <v/>
      </c>
      <c r="Y59" s="551" t="str">
        <f t="shared" si="4"/>
        <v/>
      </c>
      <c r="Z59" s="551" t="str">
        <f t="shared" si="4"/>
        <v/>
      </c>
      <c r="AA59" s="551" t="str">
        <f t="shared" si="4"/>
        <v/>
      </c>
      <c r="AB59" s="551" t="str">
        <f t="shared" si="4"/>
        <v/>
      </c>
      <c r="AC59" s="551" t="str">
        <f t="shared" si="4"/>
        <v/>
      </c>
      <c r="AD59" s="551" t="str">
        <f t="shared" si="4"/>
        <v/>
      </c>
      <c r="AE59" s="551" t="str">
        <f t="shared" si="4"/>
        <v/>
      </c>
      <c r="AF59" s="551" t="str">
        <f t="shared" si="4"/>
        <v/>
      </c>
      <c r="AG59" s="551" t="str">
        <f t="shared" si="4"/>
        <v/>
      </c>
      <c r="AH59" s="551" t="str">
        <f t="shared" si="4"/>
        <v/>
      </c>
      <c r="AI59" s="551" t="str">
        <f t="shared" si="4"/>
        <v/>
      </c>
      <c r="AJ59" s="551" t="str">
        <f t="shared" si="4"/>
        <v/>
      </c>
      <c r="AK59" s="551" t="str">
        <f t="shared" si="4"/>
        <v/>
      </c>
      <c r="AL59" s="551"/>
      <c r="AM59" s="551" t="str">
        <f t="shared" si="4"/>
        <v/>
      </c>
      <c r="AN59" s="551" t="str">
        <f t="shared" si="4"/>
        <v/>
      </c>
      <c r="AO59" s="551" t="str">
        <f t="shared" si="4"/>
        <v/>
      </c>
      <c r="AP59" s="551" t="str">
        <f t="shared" si="4"/>
        <v/>
      </c>
      <c r="AQ59" s="551" t="str">
        <f t="shared" si="4"/>
        <v/>
      </c>
      <c r="AR59" s="551" t="str">
        <f t="shared" si="4"/>
        <v/>
      </c>
      <c r="AS59" s="551" t="str">
        <f t="shared" si="4"/>
        <v/>
      </c>
      <c r="AT59" s="551" t="str">
        <f t="shared" si="4"/>
        <v/>
      </c>
      <c r="AU59" s="551" t="str">
        <f t="shared" si="4"/>
        <v/>
      </c>
      <c r="AV59" s="551" t="str">
        <f t="shared" si="4"/>
        <v/>
      </c>
      <c r="AW59" s="551" t="str">
        <f t="shared" si="4"/>
        <v/>
      </c>
      <c r="AX59" s="551" t="str">
        <f t="shared" si="4"/>
        <v/>
      </c>
      <c r="AY59" s="551" t="str">
        <f t="shared" si="4"/>
        <v/>
      </c>
      <c r="AZ59" s="551" t="str">
        <f t="shared" si="4"/>
        <v/>
      </c>
      <c r="BA59" s="551" t="str">
        <f t="shared" si="4"/>
        <v/>
      </c>
      <c r="BB59" s="551" t="str">
        <f t="shared" si="4"/>
        <v/>
      </c>
      <c r="BC59" s="551" t="str">
        <f t="shared" si="4"/>
        <v/>
      </c>
      <c r="BD59" s="551" t="str">
        <f t="shared" si="4"/>
        <v/>
      </c>
      <c r="BE59" s="551" t="str">
        <f t="shared" si="4"/>
        <v/>
      </c>
      <c r="BF59" s="551" t="str">
        <f t="shared" si="4"/>
        <v/>
      </c>
    </row>
    <row r="60" spans="2:66" x14ac:dyDescent="0.3">
      <c r="B60" s="2"/>
      <c r="C60" s="11"/>
      <c r="D60" s="62"/>
      <c r="E60" s="62"/>
      <c r="F60" s="62"/>
      <c r="G60" s="62"/>
      <c r="H60" s="62"/>
      <c r="I60" s="62"/>
      <c r="J60" s="23"/>
      <c r="K60" s="2"/>
      <c r="L60" s="2"/>
      <c r="N60" s="549" t="s">
        <v>493</v>
      </c>
      <c r="O60" s="552" t="str">
        <f t="shared" si="4"/>
        <v/>
      </c>
      <c r="P60" s="552" t="str">
        <f t="shared" si="4"/>
        <v/>
      </c>
      <c r="Q60" s="552" t="str">
        <f t="shared" si="4"/>
        <v/>
      </c>
      <c r="R60" s="552" t="str">
        <f t="shared" si="4"/>
        <v/>
      </c>
      <c r="S60" s="552" t="str">
        <f t="shared" si="4"/>
        <v/>
      </c>
      <c r="T60" s="552" t="str">
        <f t="shared" si="4"/>
        <v/>
      </c>
      <c r="U60" s="552" t="str">
        <f t="shared" si="4"/>
        <v/>
      </c>
      <c r="V60" s="552" t="str">
        <f t="shared" si="4"/>
        <v/>
      </c>
      <c r="W60" s="552" t="str">
        <f t="shared" si="4"/>
        <v/>
      </c>
      <c r="X60" s="552" t="str">
        <f t="shared" si="4"/>
        <v/>
      </c>
      <c r="Y60" s="552" t="str">
        <f t="shared" si="4"/>
        <v/>
      </c>
      <c r="Z60" s="552" t="str">
        <f t="shared" si="4"/>
        <v/>
      </c>
      <c r="AA60" s="552" t="str">
        <f t="shared" si="4"/>
        <v/>
      </c>
      <c r="AB60" s="552" t="str">
        <f t="shared" si="4"/>
        <v/>
      </c>
      <c r="AC60" s="552" t="str">
        <f t="shared" si="4"/>
        <v/>
      </c>
      <c r="AD60" s="552" t="str">
        <f t="shared" si="4"/>
        <v/>
      </c>
      <c r="AE60" s="552" t="str">
        <f t="shared" si="4"/>
        <v/>
      </c>
      <c r="AF60" s="552" t="str">
        <f t="shared" si="4"/>
        <v/>
      </c>
      <c r="AG60" s="552" t="str">
        <f t="shared" si="4"/>
        <v/>
      </c>
      <c r="AH60" s="552" t="str">
        <f t="shared" si="4"/>
        <v/>
      </c>
      <c r="AI60" s="552" t="str">
        <f t="shared" si="4"/>
        <v/>
      </c>
      <c r="AJ60" s="552" t="str">
        <f t="shared" si="4"/>
        <v/>
      </c>
      <c r="AK60" s="552" t="str">
        <f t="shared" si="4"/>
        <v/>
      </c>
      <c r="AL60" s="552"/>
      <c r="AM60" s="552" t="str">
        <f t="shared" si="4"/>
        <v/>
      </c>
      <c r="AN60" s="552" t="str">
        <f t="shared" si="4"/>
        <v/>
      </c>
      <c r="AO60" s="552" t="str">
        <f t="shared" si="4"/>
        <v/>
      </c>
      <c r="AP60" s="552" t="str">
        <f t="shared" si="4"/>
        <v/>
      </c>
      <c r="AQ60" s="552" t="str">
        <f t="shared" si="4"/>
        <v/>
      </c>
      <c r="AR60" s="552" t="str">
        <f t="shared" si="4"/>
        <v/>
      </c>
      <c r="AS60" s="552" t="str">
        <f t="shared" si="4"/>
        <v/>
      </c>
      <c r="AT60" s="552" t="str">
        <f t="shared" si="4"/>
        <v/>
      </c>
      <c r="AU60" s="552" t="str">
        <f t="shared" si="4"/>
        <v/>
      </c>
      <c r="AV60" s="552" t="str">
        <f t="shared" si="4"/>
        <v/>
      </c>
      <c r="AW60" s="552" t="str">
        <f t="shared" si="4"/>
        <v/>
      </c>
      <c r="AX60" s="552" t="str">
        <f t="shared" si="4"/>
        <v/>
      </c>
      <c r="AY60" s="552" t="str">
        <f t="shared" si="4"/>
        <v/>
      </c>
      <c r="AZ60" s="552" t="str">
        <f t="shared" si="4"/>
        <v/>
      </c>
      <c r="BA60" s="552" t="str">
        <f t="shared" si="4"/>
        <v/>
      </c>
      <c r="BB60" s="552" t="str">
        <f t="shared" si="4"/>
        <v/>
      </c>
      <c r="BC60" s="552" t="str">
        <f t="shared" si="4"/>
        <v/>
      </c>
      <c r="BD60" s="552" t="str">
        <f t="shared" si="4"/>
        <v/>
      </c>
      <c r="BE60" s="552" t="str">
        <f t="shared" si="4"/>
        <v/>
      </c>
      <c r="BF60" s="552" t="str">
        <f t="shared" si="4"/>
        <v/>
      </c>
    </row>
    <row r="61" spans="2:66" ht="18" x14ac:dyDescent="0.3">
      <c r="B61" s="598"/>
      <c r="C61" s="598"/>
      <c r="D61" s="598"/>
      <c r="E61" s="598"/>
      <c r="F61" s="598"/>
      <c r="G61" s="598"/>
      <c r="H61" s="598"/>
      <c r="I61" s="598"/>
      <c r="J61" s="598"/>
      <c r="K61" s="2"/>
      <c r="L61" s="2"/>
      <c r="O61" s="200"/>
      <c r="P61" s="199"/>
      <c r="Q61" s="199"/>
    </row>
    <row r="62" spans="2:66" x14ac:dyDescent="0.3">
      <c r="B62" s="2"/>
      <c r="C62" s="11"/>
      <c r="D62" s="62"/>
      <c r="E62" s="62"/>
      <c r="F62" s="62"/>
      <c r="G62" s="62"/>
      <c r="H62" s="62"/>
      <c r="I62" s="62"/>
      <c r="J62" s="23"/>
      <c r="K62" s="2"/>
      <c r="L62" s="2"/>
    </row>
    <row r="63" spans="2:66" ht="20.100000000000001" customHeight="1" x14ac:dyDescent="0.3">
      <c r="B63" s="754" t="s">
        <v>819</v>
      </c>
      <c r="C63" s="755"/>
      <c r="D63" s="755"/>
      <c r="E63" s="755"/>
      <c r="F63" s="755"/>
      <c r="G63" s="755"/>
      <c r="H63" s="755"/>
      <c r="I63" s="755"/>
      <c r="J63" s="756"/>
      <c r="K63" s="2"/>
      <c r="L63" s="2"/>
    </row>
    <row r="64" spans="2:66" x14ac:dyDescent="0.3">
      <c r="B64" s="20"/>
      <c r="C64" s="11"/>
      <c r="D64" s="62"/>
      <c r="E64" s="62"/>
      <c r="F64" s="62"/>
      <c r="G64" s="62"/>
      <c r="H64" s="62"/>
      <c r="I64" s="62"/>
      <c r="J64" s="23"/>
      <c r="K64" s="2"/>
      <c r="L64" s="2"/>
    </row>
    <row r="65" spans="2:12" ht="15.6" hidden="1" x14ac:dyDescent="0.3">
      <c r="B65" s="464" t="s">
        <v>468</v>
      </c>
      <c r="C65" s="460"/>
      <c r="D65" s="462"/>
      <c r="E65" s="462"/>
      <c r="F65" s="462"/>
      <c r="G65" s="462"/>
      <c r="H65" s="462"/>
      <c r="I65" s="462"/>
      <c r="J65" s="460"/>
      <c r="K65" s="2"/>
      <c r="L65" s="2"/>
    </row>
    <row r="66" spans="2:12" hidden="1" x14ac:dyDescent="0.3">
      <c r="B66" s="3"/>
      <c r="C66" s="3"/>
      <c r="D66" s="3"/>
      <c r="E66" s="3"/>
      <c r="F66" s="3"/>
      <c r="G66" s="3"/>
      <c r="H66" s="3"/>
      <c r="I66" s="3"/>
      <c r="J66" s="3"/>
      <c r="K66" s="2"/>
      <c r="L66" s="2"/>
    </row>
    <row r="67" spans="2:12" ht="15.6" hidden="1" x14ac:dyDescent="0.3">
      <c r="B67" s="3"/>
      <c r="C67" s="3"/>
      <c r="D67" s="3"/>
      <c r="E67" s="3"/>
      <c r="F67" s="3"/>
      <c r="G67" s="3"/>
      <c r="H67" s="3"/>
      <c r="I67" s="3"/>
      <c r="J67" s="3"/>
      <c r="K67" s="2"/>
      <c r="L67" s="463"/>
    </row>
    <row r="68" spans="2:12" hidden="1" x14ac:dyDescent="0.3">
      <c r="B68" s="3"/>
      <c r="C68" s="3"/>
      <c r="D68" s="3"/>
      <c r="E68" s="3"/>
      <c r="F68" s="3"/>
      <c r="G68" s="3"/>
      <c r="H68" s="3"/>
      <c r="I68" s="3"/>
      <c r="J68" s="3"/>
      <c r="K68" s="2"/>
      <c r="L68" s="2"/>
    </row>
    <row r="69" spans="2:12" hidden="1" x14ac:dyDescent="0.3">
      <c r="B69" s="3"/>
      <c r="C69" s="3"/>
      <c r="D69" s="3"/>
      <c r="E69" s="3"/>
      <c r="F69" s="3"/>
      <c r="G69" s="3"/>
      <c r="H69" s="3"/>
      <c r="I69" s="3"/>
      <c r="J69" s="3"/>
    </row>
    <row r="70" spans="2:12" hidden="1" x14ac:dyDescent="0.3">
      <c r="B70" s="3"/>
      <c r="C70" s="3"/>
      <c r="D70" s="3"/>
      <c r="E70" s="3"/>
      <c r="F70" s="3"/>
      <c r="G70" s="3"/>
      <c r="H70" s="3"/>
      <c r="I70" s="3"/>
      <c r="J70" s="3"/>
    </row>
    <row r="71" spans="2:12" hidden="1" x14ac:dyDescent="0.3">
      <c r="B71" s="3"/>
      <c r="C71" s="3"/>
      <c r="D71" s="3"/>
      <c r="E71" s="3"/>
      <c r="F71" s="3"/>
      <c r="G71" s="3"/>
      <c r="H71" s="3"/>
      <c r="I71" s="3"/>
      <c r="J71" s="3"/>
    </row>
    <row r="72" spans="2:12" hidden="1" x14ac:dyDescent="0.3">
      <c r="B72" s="3"/>
      <c r="C72" s="3"/>
      <c r="D72" s="3"/>
      <c r="E72" s="3"/>
      <c r="F72" s="3"/>
      <c r="G72" s="3"/>
      <c r="H72" s="3"/>
      <c r="I72" s="3"/>
      <c r="J72" s="3"/>
    </row>
    <row r="73" spans="2:12" hidden="1" x14ac:dyDescent="0.3">
      <c r="B73" s="3"/>
      <c r="C73" s="3"/>
      <c r="D73" s="3"/>
      <c r="E73" s="3"/>
      <c r="F73" s="3"/>
      <c r="G73" s="3"/>
      <c r="H73" s="3"/>
      <c r="I73" s="3"/>
      <c r="J73" s="3"/>
    </row>
    <row r="74" spans="2:12" hidden="1" x14ac:dyDescent="0.3">
      <c r="B74" s="3"/>
      <c r="C74" s="3"/>
      <c r="D74" s="3"/>
      <c r="E74" s="3"/>
      <c r="F74" s="3"/>
      <c r="G74" s="3"/>
      <c r="H74" s="3"/>
      <c r="I74" s="3"/>
      <c r="J74" s="3"/>
    </row>
    <row r="75" spans="2:12" hidden="1" x14ac:dyDescent="0.3">
      <c r="B75" s="3"/>
      <c r="C75" s="3"/>
      <c r="D75" s="3"/>
      <c r="E75" s="3"/>
      <c r="F75" s="3"/>
      <c r="G75" s="3"/>
      <c r="H75" s="3"/>
      <c r="I75" s="3"/>
      <c r="J75" s="3"/>
    </row>
    <row r="76" spans="2:12" hidden="1" x14ac:dyDescent="0.3">
      <c r="B76" s="3"/>
      <c r="C76" s="3"/>
      <c r="D76" s="3"/>
      <c r="E76" s="3"/>
      <c r="F76" s="3"/>
      <c r="G76" s="3"/>
      <c r="H76" s="3"/>
      <c r="I76" s="3"/>
      <c r="J76" s="3"/>
    </row>
    <row r="77" spans="2:12" hidden="1" x14ac:dyDescent="0.3">
      <c r="B77" s="3"/>
      <c r="C77" s="3"/>
      <c r="D77" s="3"/>
      <c r="E77" s="3"/>
      <c r="F77" s="3"/>
      <c r="G77" s="3"/>
      <c r="H77" s="3"/>
      <c r="I77" s="3"/>
      <c r="J77" s="3"/>
    </row>
    <row r="78" spans="2:12" hidden="1" x14ac:dyDescent="0.3">
      <c r="B78" s="3"/>
      <c r="C78" s="3"/>
      <c r="D78" s="3"/>
      <c r="E78" s="3"/>
      <c r="F78" s="3"/>
      <c r="G78" s="3"/>
      <c r="H78" s="3"/>
      <c r="I78" s="3"/>
      <c r="J78" s="3"/>
    </row>
    <row r="79" spans="2:12" hidden="1" x14ac:dyDescent="0.3">
      <c r="B79" s="3"/>
      <c r="C79" s="3"/>
      <c r="D79" s="3"/>
      <c r="E79" s="3"/>
      <c r="F79" s="3"/>
      <c r="G79" s="3"/>
      <c r="H79" s="3"/>
      <c r="I79" s="3"/>
      <c r="J79" s="3"/>
    </row>
    <row r="80" spans="2:12" hidden="1" x14ac:dyDescent="0.3">
      <c r="B80" s="3"/>
      <c r="C80" s="3"/>
      <c r="D80" s="3"/>
      <c r="E80" s="3"/>
      <c r="F80" s="3"/>
      <c r="G80" s="3"/>
      <c r="H80" s="3"/>
      <c r="I80" s="3"/>
      <c r="J80" s="3"/>
    </row>
    <row r="81" spans="2:10" hidden="1" x14ac:dyDescent="0.3">
      <c r="B81" s="3"/>
      <c r="C81" s="3"/>
      <c r="D81" s="3"/>
      <c r="E81" s="3"/>
      <c r="F81" s="3"/>
      <c r="G81" s="3"/>
      <c r="H81" s="3"/>
      <c r="I81" s="3"/>
      <c r="J81" s="3"/>
    </row>
    <row r="82" spans="2:10" hidden="1" x14ac:dyDescent="0.3">
      <c r="B82" s="3"/>
      <c r="C82" s="3"/>
      <c r="D82" s="3"/>
      <c r="E82" s="3"/>
      <c r="F82" s="3"/>
      <c r="G82" s="3"/>
      <c r="H82" s="3"/>
      <c r="I82" s="3"/>
      <c r="J82" s="3"/>
    </row>
    <row r="83" spans="2:10" hidden="1" x14ac:dyDescent="0.3">
      <c r="B83" s="3"/>
      <c r="C83" s="3"/>
      <c r="D83" s="3"/>
      <c r="E83" s="3"/>
      <c r="F83" s="3"/>
      <c r="G83" s="3"/>
      <c r="H83" s="3"/>
      <c r="I83" s="3"/>
      <c r="J83" s="3"/>
    </row>
    <row r="84" spans="2:10" hidden="1" x14ac:dyDescent="0.3">
      <c r="B84" s="3"/>
      <c r="C84" s="3"/>
      <c r="D84" s="3"/>
      <c r="E84" s="3"/>
      <c r="F84" s="3"/>
      <c r="G84" s="3"/>
      <c r="H84" s="3"/>
      <c r="I84" s="3"/>
      <c r="J84" s="3"/>
    </row>
    <row r="85" spans="2:10" hidden="1" x14ac:dyDescent="0.3">
      <c r="B85" s="3"/>
      <c r="C85" s="3"/>
      <c r="D85" s="3"/>
      <c r="E85" s="3"/>
      <c r="F85" s="3"/>
      <c r="G85" s="3"/>
      <c r="H85" s="3"/>
      <c r="I85" s="3"/>
      <c r="J85" s="3"/>
    </row>
    <row r="86" spans="2:10" hidden="1" x14ac:dyDescent="0.3">
      <c r="B86" s="3"/>
      <c r="C86" s="3"/>
      <c r="D86" s="3"/>
      <c r="E86" s="3"/>
      <c r="F86" s="3"/>
      <c r="G86" s="3"/>
      <c r="H86" s="3"/>
      <c r="I86" s="3"/>
      <c r="J86" s="3"/>
    </row>
    <row r="87" spans="2:10" hidden="1" x14ac:dyDescent="0.3">
      <c r="B87" s="3"/>
      <c r="C87" s="3"/>
      <c r="D87" s="3"/>
      <c r="E87" s="3"/>
      <c r="F87" s="3"/>
      <c r="G87" s="3"/>
      <c r="H87" s="3"/>
      <c r="I87" s="3"/>
      <c r="J87" s="3"/>
    </row>
    <row r="88" spans="2:10" hidden="1" x14ac:dyDescent="0.3">
      <c r="B88" s="3"/>
      <c r="C88" s="3"/>
      <c r="D88" s="3"/>
      <c r="E88" s="3"/>
      <c r="F88" s="3"/>
      <c r="G88" s="3"/>
      <c r="H88" s="3"/>
      <c r="I88" s="3"/>
      <c r="J88" s="3"/>
    </row>
    <row r="89" spans="2:10" hidden="1" x14ac:dyDescent="0.3">
      <c r="B89" s="3"/>
      <c r="C89" s="3"/>
      <c r="D89" s="3"/>
      <c r="E89" s="3"/>
      <c r="F89" s="3"/>
      <c r="G89" s="3"/>
      <c r="H89" s="3"/>
      <c r="I89" s="3"/>
      <c r="J89" s="3"/>
    </row>
    <row r="90" spans="2:10" hidden="1" x14ac:dyDescent="0.3">
      <c r="B90" s="3"/>
      <c r="C90" s="3"/>
      <c r="D90" s="3"/>
      <c r="E90" s="3"/>
      <c r="F90" s="3"/>
      <c r="G90" s="3"/>
      <c r="H90" s="3"/>
      <c r="I90" s="3"/>
      <c r="J90" s="3"/>
    </row>
    <row r="91" spans="2:10" hidden="1" x14ac:dyDescent="0.3">
      <c r="B91" s="3"/>
      <c r="C91" s="3"/>
      <c r="D91" s="3"/>
      <c r="E91" s="3"/>
      <c r="F91" s="3"/>
      <c r="G91" s="3"/>
      <c r="H91" s="3"/>
      <c r="I91" s="3"/>
      <c r="J91" s="3"/>
    </row>
    <row r="92" spans="2:10" hidden="1" x14ac:dyDescent="0.3">
      <c r="B92" s="3"/>
      <c r="C92" s="3"/>
      <c r="D92" s="3"/>
      <c r="E92" s="3"/>
      <c r="F92" s="3"/>
      <c r="G92" s="3"/>
      <c r="H92" s="3"/>
      <c r="I92" s="3"/>
      <c r="J92" s="3"/>
    </row>
    <row r="93" spans="2:10" hidden="1" x14ac:dyDescent="0.3">
      <c r="B93" s="3"/>
      <c r="C93" s="3"/>
      <c r="D93" s="3"/>
      <c r="E93" s="3"/>
      <c r="F93" s="3"/>
      <c r="G93" s="3"/>
      <c r="H93" s="3"/>
      <c r="I93" s="3"/>
      <c r="J93" s="3"/>
    </row>
    <row r="94" spans="2:10" hidden="1" x14ac:dyDescent="0.3">
      <c r="B94" s="3"/>
      <c r="C94" s="3"/>
      <c r="D94" s="3"/>
      <c r="E94" s="3"/>
      <c r="F94" s="3"/>
      <c r="G94" s="3"/>
      <c r="H94" s="3"/>
      <c r="I94" s="3"/>
      <c r="J94" s="3"/>
    </row>
    <row r="95" spans="2:10" hidden="1" x14ac:dyDescent="0.3">
      <c r="B95" s="3"/>
      <c r="C95" s="3"/>
      <c r="D95" s="3"/>
      <c r="E95" s="3"/>
      <c r="F95" s="3"/>
      <c r="G95" s="3"/>
      <c r="H95" s="3"/>
      <c r="I95" s="3"/>
      <c r="J95" s="3"/>
    </row>
    <row r="96" spans="2:10" hidden="1" x14ac:dyDescent="0.3">
      <c r="B96" s="3"/>
      <c r="C96" s="3"/>
      <c r="D96" s="3"/>
      <c r="E96" s="3"/>
      <c r="F96" s="3"/>
      <c r="G96" s="3"/>
      <c r="H96" s="3"/>
      <c r="I96" s="3"/>
      <c r="J96" s="3"/>
    </row>
    <row r="97" spans="2:10" hidden="1" x14ac:dyDescent="0.3">
      <c r="B97" s="3"/>
      <c r="C97" s="3"/>
      <c r="D97" s="3"/>
      <c r="E97" s="3"/>
      <c r="F97" s="3"/>
      <c r="G97" s="3"/>
      <c r="H97" s="3"/>
      <c r="I97" s="3"/>
      <c r="J97" s="3"/>
    </row>
    <row r="98" spans="2:10" hidden="1" x14ac:dyDescent="0.3">
      <c r="B98" s="3"/>
      <c r="C98" s="3"/>
      <c r="D98" s="3"/>
      <c r="E98" s="3"/>
      <c r="F98" s="3"/>
      <c r="G98" s="3"/>
      <c r="H98" s="3"/>
      <c r="I98" s="3"/>
      <c r="J98" s="3"/>
    </row>
    <row r="99" spans="2:10" hidden="1" x14ac:dyDescent="0.3">
      <c r="B99" s="3"/>
      <c r="C99" s="3"/>
      <c r="D99" s="3"/>
      <c r="E99" s="3"/>
      <c r="F99" s="3"/>
      <c r="G99" s="3"/>
      <c r="H99" s="3"/>
      <c r="I99" s="3"/>
      <c r="J99" s="3"/>
    </row>
    <row r="100" spans="2:10" hidden="1" x14ac:dyDescent="0.3">
      <c r="B100" s="3"/>
      <c r="C100" s="3"/>
      <c r="D100" s="3"/>
      <c r="E100" s="3"/>
      <c r="F100" s="3"/>
      <c r="G100" s="3"/>
      <c r="H100" s="3"/>
      <c r="I100" s="3"/>
      <c r="J100" s="3"/>
    </row>
    <row r="101" spans="2:10" hidden="1" x14ac:dyDescent="0.3">
      <c r="B101" s="3"/>
      <c r="C101" s="3"/>
      <c r="D101" s="3"/>
      <c r="E101" s="3"/>
      <c r="F101" s="3"/>
      <c r="G101" s="3"/>
      <c r="H101" s="3"/>
      <c r="I101" s="3"/>
      <c r="J101" s="3"/>
    </row>
    <row r="102" spans="2:10" hidden="1" x14ac:dyDescent="0.3">
      <c r="B102" s="3"/>
      <c r="C102" s="3"/>
      <c r="D102" s="3"/>
      <c r="E102" s="3"/>
      <c r="F102" s="3"/>
      <c r="G102" s="3"/>
      <c r="H102" s="3"/>
      <c r="I102" s="3"/>
      <c r="J102" s="3"/>
    </row>
    <row r="103" spans="2:10" hidden="1" x14ac:dyDescent="0.3">
      <c r="B103" s="3"/>
      <c r="C103" s="3"/>
      <c r="D103" s="3"/>
      <c r="E103" s="3"/>
      <c r="F103" s="3"/>
      <c r="G103" s="3"/>
      <c r="H103" s="3"/>
      <c r="I103" s="3"/>
      <c r="J103" s="3"/>
    </row>
    <row r="104" spans="2:10" hidden="1" x14ac:dyDescent="0.3">
      <c r="B104" s="3"/>
      <c r="C104" s="3"/>
      <c r="D104" s="3"/>
      <c r="E104" s="3"/>
      <c r="F104" s="3"/>
      <c r="G104" s="3"/>
      <c r="H104" s="3"/>
      <c r="I104" s="3"/>
      <c r="J104" s="3"/>
    </row>
    <row r="105" spans="2:10" hidden="1" x14ac:dyDescent="0.3">
      <c r="B105" s="3"/>
      <c r="C105" s="3"/>
      <c r="D105" s="3"/>
      <c r="E105" s="3"/>
      <c r="F105" s="3"/>
      <c r="G105" s="3"/>
      <c r="H105" s="3"/>
      <c r="I105" s="3"/>
      <c r="J105" s="3"/>
    </row>
    <row r="106" spans="2:10" hidden="1" x14ac:dyDescent="0.3">
      <c r="B106" s="3"/>
      <c r="C106" s="3"/>
      <c r="D106" s="3"/>
      <c r="E106" s="3"/>
      <c r="F106" s="3"/>
      <c r="G106" s="3"/>
      <c r="H106" s="3"/>
      <c r="I106" s="3"/>
      <c r="J106" s="3"/>
    </row>
    <row r="107" spans="2:10" hidden="1" x14ac:dyDescent="0.3">
      <c r="B107" s="3"/>
      <c r="C107" s="3"/>
      <c r="D107" s="3"/>
      <c r="E107" s="3"/>
      <c r="F107" s="3"/>
      <c r="G107" s="3"/>
      <c r="H107" s="3"/>
      <c r="I107" s="3"/>
      <c r="J107" s="3"/>
    </row>
    <row r="108" spans="2:10" hidden="1" x14ac:dyDescent="0.3">
      <c r="B108" s="3"/>
      <c r="C108" s="3"/>
      <c r="D108" s="3"/>
      <c r="E108" s="3"/>
      <c r="F108" s="3"/>
      <c r="G108" s="3"/>
      <c r="H108" s="3"/>
      <c r="I108" s="3"/>
      <c r="J108" s="3"/>
    </row>
    <row r="109" spans="2:10" hidden="1" x14ac:dyDescent="0.3">
      <c r="B109" s="3"/>
      <c r="C109" s="3"/>
      <c r="D109" s="3"/>
      <c r="E109" s="3"/>
      <c r="F109" s="3"/>
      <c r="G109" s="3"/>
      <c r="H109" s="3"/>
      <c r="I109" s="3"/>
      <c r="J109" s="3"/>
    </row>
    <row r="110" spans="2:10" hidden="1" x14ac:dyDescent="0.3">
      <c r="B110" s="3"/>
      <c r="C110" s="3"/>
      <c r="D110" s="3"/>
      <c r="E110" s="3"/>
      <c r="F110" s="3"/>
      <c r="G110" s="3"/>
      <c r="H110" s="3"/>
      <c r="I110" s="3"/>
      <c r="J110" s="3"/>
    </row>
    <row r="111" spans="2:10" hidden="1" x14ac:dyDescent="0.3">
      <c r="B111" s="3"/>
      <c r="C111" s="3"/>
      <c r="D111" s="3"/>
      <c r="E111" s="3"/>
      <c r="F111" s="3"/>
      <c r="G111" s="3"/>
      <c r="H111" s="3"/>
      <c r="I111" s="3"/>
      <c r="J111" s="3"/>
    </row>
    <row r="112" spans="2:10" hidden="1" x14ac:dyDescent="0.3">
      <c r="B112" s="3"/>
      <c r="C112" s="3"/>
      <c r="D112" s="3"/>
      <c r="E112" s="3"/>
      <c r="F112" s="3"/>
      <c r="G112" s="3"/>
      <c r="H112" s="3"/>
      <c r="I112" s="3"/>
      <c r="J112" s="3"/>
    </row>
    <row r="113" spans="2:10" hidden="1" x14ac:dyDescent="0.3">
      <c r="B113" s="3"/>
      <c r="C113" s="3"/>
      <c r="D113" s="3"/>
      <c r="E113" s="3"/>
      <c r="F113" s="3"/>
      <c r="G113" s="3"/>
      <c r="H113" s="3"/>
      <c r="I113" s="3"/>
      <c r="J113" s="3"/>
    </row>
    <row r="114" spans="2:10" hidden="1" x14ac:dyDescent="0.3">
      <c r="B114" s="3"/>
      <c r="C114" s="3"/>
      <c r="D114" s="3"/>
      <c r="E114" s="3"/>
      <c r="F114" s="3"/>
      <c r="G114" s="3"/>
      <c r="H114" s="3"/>
      <c r="I114" s="3"/>
      <c r="J114" s="3"/>
    </row>
    <row r="115" spans="2:10" hidden="1" x14ac:dyDescent="0.3">
      <c r="B115" s="3"/>
      <c r="C115" s="3"/>
      <c r="D115" s="3"/>
      <c r="E115" s="3"/>
      <c r="F115" s="3"/>
      <c r="G115" s="3"/>
      <c r="H115" s="3"/>
      <c r="I115" s="3"/>
      <c r="J115" s="3"/>
    </row>
    <row r="116" spans="2:10" hidden="1" x14ac:dyDescent="0.3">
      <c r="B116" s="3"/>
      <c r="C116" s="3"/>
      <c r="D116" s="3"/>
      <c r="E116" s="3"/>
      <c r="F116" s="3"/>
      <c r="G116" s="3"/>
      <c r="H116" s="3"/>
      <c r="I116" s="3"/>
      <c r="J116" s="3"/>
    </row>
    <row r="117" spans="2:10" hidden="1" x14ac:dyDescent="0.3">
      <c r="B117" s="3"/>
      <c r="C117" s="3"/>
      <c r="D117" s="3"/>
      <c r="E117" s="3"/>
      <c r="F117" s="3"/>
      <c r="G117" s="3"/>
      <c r="H117" s="3"/>
      <c r="I117" s="3"/>
      <c r="J117" s="3"/>
    </row>
    <row r="118" spans="2:10" hidden="1" x14ac:dyDescent="0.3">
      <c r="B118" s="2"/>
      <c r="C118" s="2"/>
      <c r="D118" s="2"/>
      <c r="E118" s="2"/>
      <c r="F118" s="2"/>
      <c r="G118" s="2"/>
      <c r="H118" s="2"/>
      <c r="I118" s="2"/>
      <c r="J118" s="2"/>
    </row>
    <row r="119" spans="2:10" hidden="1" x14ac:dyDescent="0.3">
      <c r="B119" s="2"/>
      <c r="C119" s="2"/>
      <c r="D119" s="2"/>
      <c r="E119" s="2"/>
      <c r="F119" s="2"/>
      <c r="G119" s="2"/>
      <c r="H119" s="2"/>
      <c r="I119" s="2"/>
      <c r="J119" s="2"/>
    </row>
    <row r="120" spans="2:10" hidden="1" x14ac:dyDescent="0.3">
      <c r="B120" s="2"/>
      <c r="C120" s="2"/>
      <c r="D120" s="2"/>
      <c r="E120" s="2"/>
      <c r="F120" s="2"/>
      <c r="G120" s="2"/>
      <c r="H120" s="2"/>
      <c r="I120" s="2"/>
      <c r="J120" s="2"/>
    </row>
    <row r="121" spans="2:10" x14ac:dyDescent="0.3">
      <c r="B121" s="2"/>
      <c r="C121" s="2"/>
      <c r="D121" s="2"/>
      <c r="E121" s="2"/>
      <c r="F121" s="2"/>
      <c r="G121" s="2"/>
      <c r="H121" s="2"/>
      <c r="I121" s="2"/>
      <c r="J121" s="2"/>
    </row>
    <row r="122" spans="2:10" x14ac:dyDescent="0.3">
      <c r="B122" s="2"/>
      <c r="C122" s="2"/>
      <c r="D122" s="2"/>
      <c r="E122" s="2"/>
      <c r="F122" s="2"/>
      <c r="G122" s="2"/>
      <c r="H122" s="2"/>
      <c r="I122" s="2"/>
      <c r="J122" s="2"/>
    </row>
    <row r="123" spans="2:10" x14ac:dyDescent="0.3">
      <c r="B123" s="2"/>
      <c r="C123" s="2"/>
      <c r="D123" s="2"/>
      <c r="E123" s="2"/>
      <c r="F123" s="2"/>
      <c r="G123" s="2"/>
      <c r="H123" s="2"/>
      <c r="I123" s="2"/>
      <c r="J123" s="2"/>
    </row>
    <row r="124" spans="2:10" x14ac:dyDescent="0.3">
      <c r="B124" s="2"/>
      <c r="C124" s="2"/>
      <c r="D124" s="2"/>
      <c r="E124" s="2"/>
      <c r="F124" s="2"/>
      <c r="G124" s="2"/>
      <c r="H124" s="2"/>
      <c r="I124" s="2"/>
      <c r="J124" s="2"/>
    </row>
    <row r="125" spans="2:10" x14ac:dyDescent="0.3">
      <c r="B125" s="2"/>
      <c r="C125" s="2"/>
      <c r="D125" s="2"/>
      <c r="E125" s="2"/>
      <c r="F125" s="2"/>
      <c r="G125" s="2"/>
      <c r="H125" s="2"/>
      <c r="I125" s="2"/>
      <c r="J125" s="2"/>
    </row>
    <row r="126" spans="2:10" x14ac:dyDescent="0.3">
      <c r="B126" s="2"/>
      <c r="C126" s="2"/>
      <c r="D126" s="2"/>
      <c r="E126" s="2"/>
      <c r="F126" s="2"/>
      <c r="G126" s="2"/>
      <c r="H126" s="2"/>
      <c r="I126" s="2"/>
      <c r="J126" s="2"/>
    </row>
    <row r="127" spans="2:10" x14ac:dyDescent="0.3">
      <c r="B127" s="2"/>
      <c r="C127" s="2"/>
      <c r="D127" s="2"/>
      <c r="E127" s="2"/>
      <c r="F127" s="2"/>
      <c r="G127" s="2"/>
      <c r="H127" s="2"/>
      <c r="I127" s="2"/>
      <c r="J127" s="2"/>
    </row>
    <row r="128" spans="2:10" x14ac:dyDescent="0.3">
      <c r="B128" s="2"/>
      <c r="C128" s="2"/>
      <c r="D128" s="2"/>
      <c r="E128" s="2"/>
      <c r="F128" s="2"/>
      <c r="G128" s="2"/>
      <c r="H128" s="2"/>
      <c r="I128" s="2"/>
      <c r="J128" s="2"/>
    </row>
    <row r="129" spans="2:10" x14ac:dyDescent="0.3">
      <c r="B129" s="2"/>
      <c r="C129" s="2"/>
      <c r="D129" s="2"/>
      <c r="E129" s="2"/>
      <c r="F129" s="2"/>
      <c r="G129" s="2"/>
      <c r="H129" s="2"/>
      <c r="I129" s="2"/>
      <c r="J129" s="2"/>
    </row>
    <row r="130" spans="2:10" x14ac:dyDescent="0.3">
      <c r="B130" s="2"/>
      <c r="C130" s="2"/>
      <c r="D130" s="2"/>
      <c r="E130" s="2"/>
      <c r="F130" s="2"/>
      <c r="G130" s="2"/>
      <c r="H130" s="2"/>
      <c r="I130" s="2"/>
      <c r="J130" s="2"/>
    </row>
    <row r="131" spans="2:10" x14ac:dyDescent="0.3">
      <c r="B131" s="2"/>
      <c r="C131" s="2"/>
      <c r="D131" s="2"/>
      <c r="E131" s="2"/>
      <c r="F131" s="2"/>
      <c r="G131" s="2"/>
      <c r="H131" s="2"/>
      <c r="I131" s="2"/>
      <c r="J131" s="2"/>
    </row>
    <row r="132" spans="2:10" x14ac:dyDescent="0.3">
      <c r="B132" s="2"/>
      <c r="C132" s="2"/>
      <c r="D132" s="2"/>
      <c r="E132" s="2"/>
      <c r="F132" s="2"/>
      <c r="G132" s="2"/>
      <c r="H132" s="2"/>
      <c r="I132" s="2"/>
      <c r="J132" s="2"/>
    </row>
    <row r="133" spans="2:10" x14ac:dyDescent="0.3">
      <c r="B133" s="2"/>
      <c r="C133" s="2"/>
      <c r="D133" s="2"/>
      <c r="E133" s="2"/>
      <c r="F133" s="2"/>
      <c r="G133" s="2"/>
      <c r="H133" s="2"/>
      <c r="I133" s="2"/>
      <c r="J133" s="2"/>
    </row>
    <row r="134" spans="2:10" x14ac:dyDescent="0.3">
      <c r="B134" s="2"/>
      <c r="C134" s="2"/>
      <c r="D134" s="2"/>
      <c r="E134" s="2"/>
      <c r="F134" s="2"/>
      <c r="G134" s="2"/>
      <c r="H134" s="2"/>
      <c r="I134" s="2"/>
      <c r="J134" s="2"/>
    </row>
    <row r="135" spans="2:10" x14ac:dyDescent="0.3">
      <c r="B135" s="2"/>
      <c r="C135" s="2"/>
      <c r="D135" s="2"/>
      <c r="E135" s="2"/>
      <c r="F135" s="2"/>
      <c r="G135" s="2"/>
      <c r="H135" s="2"/>
      <c r="I135" s="2"/>
      <c r="J135" s="2"/>
    </row>
    <row r="136" spans="2:10" x14ac:dyDescent="0.3">
      <c r="B136" s="2"/>
      <c r="C136" s="2"/>
      <c r="D136" s="2"/>
      <c r="E136" s="2"/>
      <c r="F136" s="2"/>
      <c r="G136" s="2"/>
      <c r="H136" s="2"/>
      <c r="I136" s="2"/>
      <c r="J136" s="2"/>
    </row>
    <row r="137" spans="2:10" x14ac:dyDescent="0.3">
      <c r="B137" s="2"/>
      <c r="C137" s="2"/>
      <c r="D137" s="2"/>
      <c r="E137" s="2"/>
      <c r="F137" s="2"/>
      <c r="G137" s="2"/>
      <c r="H137" s="2"/>
      <c r="I137" s="2"/>
      <c r="J137" s="2"/>
    </row>
    <row r="138" spans="2:10" x14ac:dyDescent="0.3">
      <c r="B138" s="2"/>
      <c r="C138" s="2"/>
      <c r="D138" s="2"/>
      <c r="E138" s="2"/>
      <c r="F138" s="2"/>
      <c r="G138" s="2"/>
      <c r="H138" s="2"/>
      <c r="I138" s="2"/>
      <c r="J138" s="2"/>
    </row>
    <row r="139" spans="2:10" x14ac:dyDescent="0.3">
      <c r="B139" s="2"/>
      <c r="C139" s="2"/>
      <c r="D139" s="2"/>
      <c r="E139" s="2"/>
      <c r="F139" s="2"/>
      <c r="G139" s="2"/>
      <c r="H139" s="2"/>
      <c r="I139" s="2"/>
      <c r="J139" s="2"/>
    </row>
    <row r="140" spans="2:10" x14ac:dyDescent="0.3">
      <c r="B140" s="2"/>
      <c r="C140" s="2"/>
      <c r="D140" s="2"/>
      <c r="E140" s="2"/>
      <c r="F140" s="2"/>
      <c r="G140" s="2"/>
      <c r="H140" s="2"/>
      <c r="I140" s="2"/>
      <c r="J140" s="2"/>
    </row>
    <row r="141" spans="2:10" x14ac:dyDescent="0.3">
      <c r="B141" s="2"/>
      <c r="C141" s="2"/>
      <c r="D141" s="2"/>
      <c r="E141" s="2"/>
      <c r="F141" s="2"/>
      <c r="G141" s="2"/>
      <c r="H141" s="2"/>
      <c r="I141" s="2"/>
      <c r="J141" s="2"/>
    </row>
    <row r="142" spans="2:10" x14ac:dyDescent="0.3">
      <c r="B142" s="2"/>
      <c r="C142" s="2"/>
      <c r="D142" s="2"/>
      <c r="E142" s="2"/>
      <c r="F142" s="2"/>
      <c r="G142" s="2"/>
      <c r="H142" s="2"/>
      <c r="I142" s="2"/>
      <c r="J142" s="2"/>
    </row>
    <row r="143" spans="2:10" x14ac:dyDescent="0.3">
      <c r="B143" s="2"/>
      <c r="C143" s="2"/>
      <c r="D143" s="2"/>
      <c r="E143" s="2"/>
      <c r="F143" s="2"/>
      <c r="G143" s="2"/>
      <c r="H143" s="2"/>
      <c r="I143" s="2"/>
      <c r="J143" s="2"/>
    </row>
    <row r="144" spans="2:10" x14ac:dyDescent="0.3">
      <c r="B144" s="2"/>
      <c r="C144" s="2"/>
      <c r="D144" s="2"/>
      <c r="E144" s="2"/>
      <c r="F144" s="2"/>
      <c r="G144" s="2"/>
      <c r="H144" s="2"/>
      <c r="I144" s="2"/>
      <c r="J144" s="2"/>
    </row>
    <row r="145" spans="2:10" x14ac:dyDescent="0.3">
      <c r="B145" s="2"/>
      <c r="C145" s="2"/>
      <c r="D145" s="2"/>
      <c r="E145" s="2"/>
      <c r="F145" s="2"/>
      <c r="G145" s="2"/>
      <c r="H145" s="2"/>
      <c r="I145" s="2"/>
      <c r="J145" s="2"/>
    </row>
    <row r="146" spans="2:10" x14ac:dyDescent="0.3">
      <c r="B146" s="2"/>
      <c r="C146" s="2"/>
      <c r="D146" s="2"/>
      <c r="E146" s="2"/>
      <c r="F146" s="2"/>
      <c r="G146" s="2"/>
      <c r="H146" s="2"/>
      <c r="I146" s="2"/>
      <c r="J146" s="2"/>
    </row>
    <row r="147" spans="2:10" x14ac:dyDescent="0.3">
      <c r="B147" s="2"/>
      <c r="C147" s="2"/>
      <c r="D147" s="2"/>
      <c r="E147" s="2"/>
      <c r="F147" s="2"/>
      <c r="G147" s="2"/>
      <c r="H147" s="2"/>
      <c r="I147" s="2"/>
      <c r="J147" s="2"/>
    </row>
    <row r="148" spans="2:10" x14ac:dyDescent="0.3">
      <c r="B148" s="2"/>
      <c r="C148" s="2"/>
      <c r="D148" s="2"/>
      <c r="E148" s="2"/>
      <c r="F148" s="2"/>
      <c r="G148" s="2"/>
      <c r="H148" s="2"/>
      <c r="I148" s="2"/>
      <c r="J148" s="2"/>
    </row>
    <row r="149" spans="2:10" x14ac:dyDescent="0.3">
      <c r="B149" s="2"/>
      <c r="C149" s="2"/>
      <c r="D149" s="2"/>
      <c r="E149" s="2"/>
      <c r="F149" s="2"/>
      <c r="G149" s="2"/>
      <c r="H149" s="2"/>
      <c r="I149" s="2"/>
      <c r="J149" s="2"/>
    </row>
    <row r="150" spans="2:10" x14ac:dyDescent="0.3">
      <c r="B150" s="2"/>
      <c r="C150" s="2"/>
      <c r="D150" s="2"/>
      <c r="E150" s="2"/>
      <c r="F150" s="2"/>
      <c r="G150" s="2"/>
      <c r="H150" s="2"/>
      <c r="I150" s="2"/>
      <c r="J150" s="2"/>
    </row>
    <row r="151" spans="2:10" x14ac:dyDescent="0.3">
      <c r="B151" s="2"/>
      <c r="C151" s="2"/>
      <c r="D151" s="2"/>
      <c r="E151" s="2"/>
      <c r="F151" s="2"/>
      <c r="G151" s="2"/>
      <c r="H151" s="2"/>
      <c r="I151" s="2"/>
      <c r="J151" s="2"/>
    </row>
    <row r="152" spans="2:10" x14ac:dyDescent="0.3">
      <c r="B152" s="2"/>
      <c r="C152" s="2"/>
      <c r="D152" s="2"/>
      <c r="E152" s="2"/>
      <c r="F152" s="2"/>
      <c r="G152" s="2"/>
      <c r="H152" s="2"/>
      <c r="I152" s="2"/>
      <c r="J152" s="2"/>
    </row>
  </sheetData>
  <sheetProtection insertColumns="0" selectLockedCells="1"/>
  <mergeCells count="10">
    <mergeCell ref="U1:AK1"/>
    <mergeCell ref="AM1:BC1"/>
    <mergeCell ref="BD1:BF1"/>
    <mergeCell ref="G8:I8"/>
    <mergeCell ref="G11:I11"/>
    <mergeCell ref="B63:J63"/>
    <mergeCell ref="O12:Y12"/>
    <mergeCell ref="Z12:AJ12"/>
    <mergeCell ref="AK12:AV12"/>
    <mergeCell ref="AW12:BF12"/>
  </mergeCells>
  <dataValidations count="2">
    <dataValidation type="list" allowBlank="1" showInputMessage="1" showErrorMessage="1" sqref="O8:BF8" xr:uid="{00000000-0002-0000-0600-000000000000}">
      <formula1>Analysis_Methods</formula1>
    </dataValidation>
    <dataValidation type="list" allowBlank="1" showInputMessage="1" showErrorMessage="1" sqref="O7:BF7" xr:uid="{00000000-0002-0000-0600-000001000000}">
      <formula1>Reporting_Type</formula1>
    </dataValidation>
  </dataValidations>
  <pageMargins left="0.7" right="0.7" top="0.75" bottom="0.75" header="0.3" footer="0.3"/>
  <pageSetup scale="50" pageOrder="overThenDown" orientation="landscape" r:id="rId1"/>
  <rowBreaks count="1" manualBreakCount="1">
    <brk id="60" max="16383" man="1"/>
  </rowBreaks>
  <colBreaks count="1" manualBreakCount="1">
    <brk id="22" max="151"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2"/>
  <sheetViews>
    <sheetView topLeftCell="A115" zoomScale="80" zoomScaleNormal="80" workbookViewId="0">
      <selection activeCell="B150" sqref="B150"/>
    </sheetView>
  </sheetViews>
  <sheetFormatPr defaultColWidth="8.88671875" defaultRowHeight="14.4" x14ac:dyDescent="0.3"/>
  <cols>
    <col min="1" max="1" width="3.6640625" customWidth="1"/>
    <col min="2" max="2" width="30.6640625" customWidth="1"/>
    <col min="3" max="3" width="70.6640625" customWidth="1"/>
    <col min="4" max="5" width="3.6640625" customWidth="1"/>
    <col min="6" max="6" width="30.6640625" customWidth="1"/>
    <col min="7" max="7" width="70.6640625" customWidth="1"/>
    <col min="8" max="9" width="3.6640625" customWidth="1"/>
    <col min="10" max="10" width="30.6640625" customWidth="1"/>
    <col min="11" max="11" width="60.6640625" customWidth="1"/>
    <col min="12" max="13" width="3.6640625" customWidth="1"/>
    <col min="14" max="14" width="30.6640625" customWidth="1"/>
    <col min="15" max="15" width="60.6640625" customWidth="1"/>
    <col min="16" max="17" width="3.6640625" customWidth="1"/>
    <col min="18" max="18" width="30.6640625" customWidth="1"/>
    <col min="19" max="19" width="60.6640625" customWidth="1"/>
    <col min="20" max="20" width="3.6640625" customWidth="1"/>
  </cols>
  <sheetData>
    <row r="1" spans="1:20" ht="18" x14ac:dyDescent="0.35">
      <c r="A1" s="771" t="s">
        <v>507</v>
      </c>
      <c r="B1" s="771"/>
      <c r="C1" s="771"/>
      <c r="D1" s="771"/>
      <c r="E1" s="771" t="s">
        <v>507</v>
      </c>
      <c r="F1" s="771"/>
      <c r="G1" s="771"/>
      <c r="H1" s="771"/>
      <c r="I1" s="111"/>
      <c r="J1" s="112"/>
      <c r="K1" s="112" t="s">
        <v>280</v>
      </c>
      <c r="L1" s="111"/>
      <c r="M1" s="112"/>
      <c r="N1" s="111"/>
      <c r="O1" s="112" t="s">
        <v>280</v>
      </c>
      <c r="P1" s="111"/>
      <c r="Q1" s="111"/>
      <c r="R1" s="111"/>
      <c r="S1" s="112" t="s">
        <v>280</v>
      </c>
      <c r="T1" s="111"/>
    </row>
    <row r="2" spans="1:20" ht="15.6" customHeight="1" x14ac:dyDescent="0.35">
      <c r="A2" s="772" t="s">
        <v>508</v>
      </c>
      <c r="B2" s="772"/>
      <c r="C2" s="772"/>
      <c r="D2" s="772"/>
      <c r="E2" s="772" t="s">
        <v>508</v>
      </c>
      <c r="F2" s="772"/>
      <c r="G2" s="772"/>
      <c r="H2" s="772"/>
      <c r="J2" s="98"/>
      <c r="M2" s="98"/>
      <c r="N2" s="98"/>
    </row>
    <row r="3" spans="1:20" s="2" customFormat="1" ht="18" x14ac:dyDescent="0.35">
      <c r="B3" s="556"/>
      <c r="J3" s="557"/>
      <c r="M3" s="557"/>
      <c r="N3" s="557"/>
    </row>
    <row r="4" spans="1:20" s="98" customFormat="1" ht="15.6" x14ac:dyDescent="0.3">
      <c r="B4" s="98" t="s">
        <v>509</v>
      </c>
      <c r="F4" s="98" t="s">
        <v>510</v>
      </c>
      <c r="I4"/>
      <c r="J4" s="98" t="s">
        <v>318</v>
      </c>
      <c r="K4"/>
      <c r="L4"/>
      <c r="N4" s="98" t="s">
        <v>317</v>
      </c>
      <c r="O4"/>
      <c r="P4"/>
      <c r="Q4"/>
      <c r="R4" s="113" t="s">
        <v>366</v>
      </c>
      <c r="S4"/>
      <c r="T4"/>
    </row>
    <row r="5" spans="1:20" x14ac:dyDescent="0.3">
      <c r="B5" s="521" t="s">
        <v>511</v>
      </c>
      <c r="C5" s="521"/>
      <c r="F5" s="558" t="s">
        <v>512</v>
      </c>
      <c r="G5" s="54"/>
      <c r="J5" s="769" t="s">
        <v>373</v>
      </c>
      <c r="K5" s="769"/>
      <c r="N5" s="770" t="s">
        <v>279</v>
      </c>
      <c r="O5" s="770"/>
      <c r="R5" s="770" t="s">
        <v>376</v>
      </c>
      <c r="S5" s="770"/>
    </row>
    <row r="6" spans="1:20" ht="15" thickBot="1" x14ac:dyDescent="0.35">
      <c r="B6" s="559" t="s">
        <v>224</v>
      </c>
      <c r="C6" s="560" t="s">
        <v>223</v>
      </c>
      <c r="F6" s="561" t="s">
        <v>224</v>
      </c>
      <c r="G6" s="560" t="s">
        <v>223</v>
      </c>
      <c r="J6" s="82" t="s">
        <v>224</v>
      </c>
      <c r="K6" s="81" t="s">
        <v>223</v>
      </c>
      <c r="N6" s="82" t="s">
        <v>224</v>
      </c>
      <c r="O6" s="81" t="s">
        <v>223</v>
      </c>
      <c r="R6" s="82" t="s">
        <v>224</v>
      </c>
      <c r="S6" s="81" t="s">
        <v>223</v>
      </c>
    </row>
    <row r="7" spans="1:20" ht="15" thickTop="1" x14ac:dyDescent="0.3">
      <c r="B7" s="164" t="s">
        <v>296</v>
      </c>
      <c r="C7" s="79"/>
      <c r="F7" s="162" t="s">
        <v>21</v>
      </c>
      <c r="G7" s="554" t="s">
        <v>301</v>
      </c>
      <c r="J7" s="164" t="s">
        <v>278</v>
      </c>
      <c r="K7" s="79"/>
      <c r="N7" s="174" t="s">
        <v>227</v>
      </c>
      <c r="O7" s="79"/>
      <c r="R7" s="168" t="s">
        <v>320</v>
      </c>
      <c r="S7" s="79"/>
    </row>
    <row r="8" spans="1:20" x14ac:dyDescent="0.3">
      <c r="B8" s="165" t="s">
        <v>498</v>
      </c>
      <c r="C8" s="80"/>
      <c r="F8" s="163" t="s">
        <v>494</v>
      </c>
      <c r="G8" s="555"/>
      <c r="J8" s="165" t="s">
        <v>277</v>
      </c>
      <c r="K8" s="80"/>
      <c r="N8" s="175" t="s">
        <v>276</v>
      </c>
      <c r="O8" s="80"/>
      <c r="R8" s="162" t="s">
        <v>321</v>
      </c>
      <c r="S8" s="80"/>
    </row>
    <row r="9" spans="1:20" x14ac:dyDescent="0.3">
      <c r="B9" s="166" t="s">
        <v>499</v>
      </c>
      <c r="C9" s="80"/>
      <c r="F9" s="110"/>
      <c r="G9" s="110"/>
      <c r="J9" s="166" t="s">
        <v>275</v>
      </c>
      <c r="K9" s="80"/>
      <c r="N9" s="175" t="s">
        <v>274</v>
      </c>
      <c r="O9" s="80"/>
      <c r="R9" s="162" t="s">
        <v>322</v>
      </c>
      <c r="S9" s="80"/>
    </row>
    <row r="10" spans="1:20" x14ac:dyDescent="0.3">
      <c r="B10" s="166" t="s">
        <v>297</v>
      </c>
      <c r="C10" s="80"/>
      <c r="F10" s="522" t="s">
        <v>513</v>
      </c>
      <c r="G10" s="562"/>
      <c r="J10" s="166" t="s">
        <v>273</v>
      </c>
      <c r="K10" s="80"/>
      <c r="N10" s="176" t="s">
        <v>229</v>
      </c>
      <c r="O10" s="78"/>
      <c r="R10" s="162" t="s">
        <v>323</v>
      </c>
      <c r="S10" s="80"/>
    </row>
    <row r="11" spans="1:20" ht="15" thickBot="1" x14ac:dyDescent="0.35">
      <c r="B11" s="165" t="s">
        <v>298</v>
      </c>
      <c r="C11" s="80"/>
      <c r="F11" s="559" t="s">
        <v>224</v>
      </c>
      <c r="G11" s="560" t="s">
        <v>223</v>
      </c>
      <c r="J11" s="165" t="s">
        <v>272</v>
      </c>
      <c r="K11" s="80"/>
      <c r="N11" s="54"/>
      <c r="O11" s="54"/>
      <c r="R11" s="162" t="s">
        <v>324</v>
      </c>
      <c r="S11" s="80"/>
    </row>
    <row r="12" spans="1:20" ht="15" thickTop="1" x14ac:dyDescent="0.3">
      <c r="B12" s="165" t="s">
        <v>500</v>
      </c>
      <c r="C12" s="80"/>
      <c r="F12" s="162" t="s">
        <v>107</v>
      </c>
      <c r="G12" s="554" t="s">
        <v>302</v>
      </c>
      <c r="J12" s="165" t="s">
        <v>271</v>
      </c>
      <c r="K12" s="80"/>
      <c r="N12" s="768" t="s">
        <v>253</v>
      </c>
      <c r="O12" s="768"/>
      <c r="R12" s="162" t="s">
        <v>325</v>
      </c>
      <c r="S12" s="80"/>
    </row>
    <row r="13" spans="1:20" x14ac:dyDescent="0.3">
      <c r="B13" s="165" t="s">
        <v>299</v>
      </c>
      <c r="C13" s="80"/>
      <c r="F13" s="162" t="s">
        <v>25</v>
      </c>
      <c r="G13" s="554" t="s">
        <v>303</v>
      </c>
      <c r="J13" s="166" t="s">
        <v>270</v>
      </c>
      <c r="K13" s="91"/>
      <c r="N13" s="82" t="s">
        <v>224</v>
      </c>
      <c r="O13" s="81" t="s">
        <v>223</v>
      </c>
      <c r="R13" s="162" t="s">
        <v>326</v>
      </c>
      <c r="S13" s="80"/>
    </row>
    <row r="14" spans="1:20" x14ac:dyDescent="0.3">
      <c r="B14" s="166" t="s">
        <v>501</v>
      </c>
      <c r="C14" s="91"/>
      <c r="F14" s="163" t="s">
        <v>494</v>
      </c>
      <c r="G14" s="555"/>
      <c r="J14" s="166" t="s">
        <v>268</v>
      </c>
      <c r="K14" s="90"/>
      <c r="N14" s="172" t="s">
        <v>227</v>
      </c>
      <c r="O14" s="92"/>
      <c r="R14" s="162" t="s">
        <v>327</v>
      </c>
      <c r="S14" s="80"/>
    </row>
    <row r="15" spans="1:20" x14ac:dyDescent="0.3">
      <c r="B15" s="166" t="s">
        <v>502</v>
      </c>
      <c r="C15" s="91"/>
      <c r="F15" s="54"/>
      <c r="G15" s="54"/>
      <c r="J15" s="166" t="s">
        <v>266</v>
      </c>
      <c r="K15" s="90"/>
      <c r="N15" s="165" t="s">
        <v>250</v>
      </c>
      <c r="O15" s="80"/>
      <c r="R15" s="163" t="s">
        <v>229</v>
      </c>
      <c r="S15" s="78"/>
    </row>
    <row r="16" spans="1:20" x14ac:dyDescent="0.3">
      <c r="B16" s="166" t="s">
        <v>503</v>
      </c>
      <c r="C16" s="91"/>
      <c r="J16" s="166" t="s">
        <v>263</v>
      </c>
      <c r="K16" s="89"/>
      <c r="N16" s="170" t="s">
        <v>249</v>
      </c>
      <c r="O16" s="80"/>
    </row>
    <row r="17" spans="2:19" ht="15.6" x14ac:dyDescent="0.3">
      <c r="B17" s="166" t="s">
        <v>504</v>
      </c>
      <c r="C17" s="91"/>
      <c r="F17" s="98" t="s">
        <v>514</v>
      </c>
      <c r="J17" s="166" t="s">
        <v>261</v>
      </c>
      <c r="K17" s="89"/>
      <c r="N17" s="170" t="s">
        <v>248</v>
      </c>
      <c r="O17" s="80"/>
      <c r="R17" s="767" t="s">
        <v>377</v>
      </c>
      <c r="S17" s="767"/>
    </row>
    <row r="18" spans="2:19" x14ac:dyDescent="0.3">
      <c r="B18" s="166" t="s">
        <v>505</v>
      </c>
      <c r="C18" s="90"/>
      <c r="F18" s="563" t="s">
        <v>515</v>
      </c>
      <c r="J18" s="167" t="s">
        <v>229</v>
      </c>
      <c r="K18" s="88"/>
      <c r="N18" s="165" t="s">
        <v>247</v>
      </c>
      <c r="O18" s="80"/>
      <c r="R18" s="82" t="s">
        <v>224</v>
      </c>
      <c r="S18" s="81" t="s">
        <v>223</v>
      </c>
    </row>
    <row r="19" spans="2:19" ht="15" thickBot="1" x14ac:dyDescent="0.35">
      <c r="B19" s="166" t="s">
        <v>506</v>
      </c>
      <c r="C19" s="90"/>
      <c r="F19" s="559" t="s">
        <v>224</v>
      </c>
      <c r="G19" s="560" t="s">
        <v>223</v>
      </c>
      <c r="J19" s="54"/>
      <c r="K19" s="54"/>
      <c r="N19" s="165" t="s">
        <v>246</v>
      </c>
      <c r="O19" s="80"/>
      <c r="R19" s="168" t="s">
        <v>375</v>
      </c>
      <c r="S19" s="116"/>
    </row>
    <row r="20" spans="2:19" ht="15" thickTop="1" x14ac:dyDescent="0.3">
      <c r="B20" s="166" t="s">
        <v>516</v>
      </c>
      <c r="C20" s="90" t="s">
        <v>517</v>
      </c>
      <c r="F20" s="162" t="s">
        <v>518</v>
      </c>
      <c r="G20" s="554" t="s">
        <v>294</v>
      </c>
      <c r="J20" s="767" t="s">
        <v>239</v>
      </c>
      <c r="K20" s="767"/>
      <c r="N20" s="165" t="s">
        <v>244</v>
      </c>
      <c r="O20" s="80"/>
      <c r="R20" s="162" t="s">
        <v>331</v>
      </c>
      <c r="S20" s="115"/>
    </row>
    <row r="21" spans="2:19" x14ac:dyDescent="0.3">
      <c r="B21" s="167" t="s">
        <v>229</v>
      </c>
      <c r="C21" s="107"/>
      <c r="F21" s="162" t="s">
        <v>300</v>
      </c>
      <c r="G21" s="554" t="s">
        <v>519</v>
      </c>
      <c r="J21" s="82" t="s">
        <v>224</v>
      </c>
      <c r="K21" s="81" t="s">
        <v>223</v>
      </c>
      <c r="N21" s="165" t="s">
        <v>242</v>
      </c>
      <c r="O21" s="80"/>
      <c r="R21" s="162" t="s">
        <v>330</v>
      </c>
      <c r="S21" s="115"/>
    </row>
    <row r="22" spans="2:19" x14ac:dyDescent="0.3">
      <c r="B22" s="108"/>
      <c r="C22" s="109"/>
      <c r="F22" s="163" t="s">
        <v>494</v>
      </c>
      <c r="G22" s="555"/>
      <c r="J22" s="169" t="s">
        <v>238</v>
      </c>
      <c r="K22" s="79"/>
      <c r="N22" s="173" t="s">
        <v>229</v>
      </c>
      <c r="O22" s="78"/>
      <c r="R22" s="162" t="s">
        <v>329</v>
      </c>
      <c r="S22" s="115"/>
    </row>
    <row r="23" spans="2:19" x14ac:dyDescent="0.3">
      <c r="B23" s="564" t="s">
        <v>520</v>
      </c>
      <c r="C23" s="123"/>
      <c r="F23" s="54"/>
      <c r="G23" s="54"/>
      <c r="J23" s="170" t="s">
        <v>237</v>
      </c>
      <c r="K23" s="80"/>
      <c r="N23" s="86"/>
      <c r="O23" s="85"/>
      <c r="R23" s="162" t="s">
        <v>328</v>
      </c>
      <c r="S23" s="115"/>
    </row>
    <row r="24" spans="2:19" ht="15" thickBot="1" x14ac:dyDescent="0.35">
      <c r="B24" s="559" t="s">
        <v>224</v>
      </c>
      <c r="C24" s="565" t="s">
        <v>223</v>
      </c>
      <c r="F24" s="104" t="s">
        <v>521</v>
      </c>
      <c r="G24" s="54"/>
      <c r="J24" s="171" t="s">
        <v>522</v>
      </c>
      <c r="K24" s="83" t="s">
        <v>235</v>
      </c>
      <c r="N24" s="768" t="s">
        <v>380</v>
      </c>
      <c r="O24" s="768"/>
      <c r="R24" s="163" t="s">
        <v>229</v>
      </c>
      <c r="S24" s="114"/>
    </row>
    <row r="25" spans="2:19" ht="15.6" thickTop="1" thickBot="1" x14ac:dyDescent="0.35">
      <c r="B25" s="566" t="s">
        <v>296</v>
      </c>
      <c r="C25" s="567"/>
      <c r="F25" s="559" t="s">
        <v>224</v>
      </c>
      <c r="G25" s="560" t="s">
        <v>223</v>
      </c>
      <c r="N25" s="82" t="s">
        <v>224</v>
      </c>
      <c r="O25" s="81" t="s">
        <v>223</v>
      </c>
      <c r="R25" s="110"/>
      <c r="S25" s="117"/>
    </row>
    <row r="26" spans="2:19" ht="15" thickTop="1" x14ac:dyDescent="0.3">
      <c r="B26" s="568" t="s">
        <v>390</v>
      </c>
      <c r="C26" s="569" t="s">
        <v>523</v>
      </c>
      <c r="F26" s="162" t="s">
        <v>269</v>
      </c>
      <c r="G26" s="554" t="s">
        <v>495</v>
      </c>
      <c r="J26" s="769" t="s">
        <v>225</v>
      </c>
      <c r="K26" s="769"/>
      <c r="N26" s="172" t="s">
        <v>227</v>
      </c>
      <c r="O26" s="80"/>
      <c r="R26" s="768" t="s">
        <v>378</v>
      </c>
      <c r="S26" s="768"/>
    </row>
    <row r="27" spans="2:19" x14ac:dyDescent="0.3">
      <c r="B27" s="568" t="s">
        <v>229</v>
      </c>
      <c r="C27" s="569" t="s">
        <v>524</v>
      </c>
      <c r="F27" s="162" t="s">
        <v>267</v>
      </c>
      <c r="G27" s="554" t="s">
        <v>496</v>
      </c>
      <c r="J27" s="82" t="s">
        <v>224</v>
      </c>
      <c r="K27" s="81" t="s">
        <v>223</v>
      </c>
      <c r="N27" s="165" t="s">
        <v>245</v>
      </c>
      <c r="O27" s="87"/>
      <c r="R27" s="82" t="s">
        <v>224</v>
      </c>
      <c r="S27" s="81" t="s">
        <v>223</v>
      </c>
    </row>
    <row r="28" spans="2:19" x14ac:dyDescent="0.3">
      <c r="B28" s="570"/>
      <c r="C28" s="569"/>
      <c r="F28" s="163" t="s">
        <v>264</v>
      </c>
      <c r="G28" s="555" t="s">
        <v>497</v>
      </c>
      <c r="J28" s="172" t="s">
        <v>222</v>
      </c>
      <c r="K28" s="79"/>
      <c r="N28" s="165" t="s">
        <v>243</v>
      </c>
      <c r="O28" s="80"/>
      <c r="R28" s="168" t="s">
        <v>362</v>
      </c>
      <c r="S28" s="79"/>
    </row>
    <row r="29" spans="2:19" x14ac:dyDescent="0.3">
      <c r="B29" s="571" t="s">
        <v>525</v>
      </c>
      <c r="C29" s="569"/>
      <c r="F29" s="54"/>
      <c r="G29" s="54"/>
      <c r="J29" s="165" t="s">
        <v>55</v>
      </c>
      <c r="K29" s="80"/>
      <c r="N29" s="165" t="s">
        <v>241</v>
      </c>
      <c r="O29" s="80"/>
      <c r="R29" s="162" t="s">
        <v>361</v>
      </c>
      <c r="S29" s="80"/>
    </row>
    <row r="30" spans="2:19" x14ac:dyDescent="0.3">
      <c r="B30" s="568" t="s">
        <v>526</v>
      </c>
      <c r="C30" s="569"/>
      <c r="J30" s="173" t="s">
        <v>229</v>
      </c>
      <c r="K30" s="78"/>
      <c r="N30" s="165" t="s">
        <v>240</v>
      </c>
      <c r="O30" s="87"/>
      <c r="R30" s="162" t="s">
        <v>360</v>
      </c>
      <c r="S30" s="80"/>
    </row>
    <row r="31" spans="2:19" ht="15.6" x14ac:dyDescent="0.3">
      <c r="B31" s="568" t="s">
        <v>527</v>
      </c>
      <c r="C31" s="569"/>
      <c r="F31" s="98" t="s">
        <v>528</v>
      </c>
      <c r="N31" s="173" t="s">
        <v>229</v>
      </c>
      <c r="O31" s="84"/>
      <c r="R31" s="162" t="s">
        <v>359</v>
      </c>
      <c r="S31" s="80"/>
    </row>
    <row r="32" spans="2:19" x14ac:dyDescent="0.3">
      <c r="B32" s="568" t="s">
        <v>529</v>
      </c>
      <c r="C32" s="569" t="s">
        <v>530</v>
      </c>
      <c r="F32" s="563" t="s">
        <v>531</v>
      </c>
      <c r="J32" s="767" t="s">
        <v>319</v>
      </c>
      <c r="K32" s="767"/>
      <c r="N32" s="54"/>
      <c r="O32" s="54"/>
      <c r="R32" s="162" t="s">
        <v>358</v>
      </c>
      <c r="S32" s="80"/>
    </row>
    <row r="33" spans="2:19" x14ac:dyDescent="0.3">
      <c r="B33" s="568" t="s">
        <v>532</v>
      </c>
      <c r="C33" s="569" t="s">
        <v>533</v>
      </c>
      <c r="F33" s="96" t="s">
        <v>224</v>
      </c>
      <c r="G33" s="97" t="s">
        <v>223</v>
      </c>
      <c r="J33" s="82" t="s">
        <v>224</v>
      </c>
      <c r="K33" s="81" t="s">
        <v>223</v>
      </c>
      <c r="N33" s="768" t="s">
        <v>379</v>
      </c>
      <c r="O33" s="768"/>
      <c r="R33" s="162" t="s">
        <v>357</v>
      </c>
      <c r="S33" s="80"/>
    </row>
    <row r="34" spans="2:19" x14ac:dyDescent="0.3">
      <c r="B34" s="568" t="s">
        <v>534</v>
      </c>
      <c r="C34" s="569" t="s">
        <v>535</v>
      </c>
      <c r="F34" s="162" t="s">
        <v>536</v>
      </c>
      <c r="G34" s="94"/>
      <c r="J34" s="169" t="s">
        <v>230</v>
      </c>
      <c r="K34" s="105" t="s">
        <v>363</v>
      </c>
      <c r="N34" s="82" t="s">
        <v>224</v>
      </c>
      <c r="O34" s="81" t="s">
        <v>223</v>
      </c>
      <c r="R34" s="162" t="s">
        <v>356</v>
      </c>
      <c r="S34" s="80"/>
    </row>
    <row r="35" spans="2:19" x14ac:dyDescent="0.3">
      <c r="B35" s="568" t="s">
        <v>229</v>
      </c>
      <c r="C35" s="569" t="s">
        <v>537</v>
      </c>
      <c r="F35" s="163" t="s">
        <v>538</v>
      </c>
      <c r="G35" s="93"/>
      <c r="J35" s="170" t="s">
        <v>228</v>
      </c>
      <c r="K35" s="106" t="s">
        <v>364</v>
      </c>
      <c r="N35" s="165" t="s">
        <v>227</v>
      </c>
      <c r="O35" s="80"/>
      <c r="R35" s="162" t="s">
        <v>355</v>
      </c>
      <c r="S35" s="80"/>
    </row>
    <row r="36" spans="2:19" x14ac:dyDescent="0.3">
      <c r="B36" s="570"/>
      <c r="C36" s="569"/>
      <c r="J36" s="170" t="s">
        <v>292</v>
      </c>
      <c r="K36" s="106" t="s">
        <v>365</v>
      </c>
      <c r="N36" s="165" t="s">
        <v>236</v>
      </c>
      <c r="O36" s="80"/>
      <c r="R36" s="162" t="s">
        <v>354</v>
      </c>
      <c r="S36" s="80"/>
    </row>
    <row r="37" spans="2:19" x14ac:dyDescent="0.3">
      <c r="B37" s="571" t="s">
        <v>539</v>
      </c>
      <c r="C37" s="569"/>
      <c r="F37" s="563" t="s">
        <v>540</v>
      </c>
      <c r="J37" s="171" t="s">
        <v>226</v>
      </c>
      <c r="K37" s="93"/>
      <c r="N37" s="165" t="s">
        <v>234</v>
      </c>
      <c r="O37" s="80"/>
      <c r="R37" s="162" t="s">
        <v>353</v>
      </c>
      <c r="S37" s="80"/>
    </row>
    <row r="38" spans="2:19" x14ac:dyDescent="0.3">
      <c r="B38" s="572" t="s">
        <v>541</v>
      </c>
      <c r="C38" s="569"/>
      <c r="F38" s="96" t="s">
        <v>224</v>
      </c>
      <c r="G38" s="97" t="s">
        <v>223</v>
      </c>
      <c r="N38" s="165" t="s">
        <v>233</v>
      </c>
      <c r="O38" s="80"/>
      <c r="R38" s="162" t="s">
        <v>352</v>
      </c>
      <c r="S38" s="80"/>
    </row>
    <row r="39" spans="2:19" x14ac:dyDescent="0.3">
      <c r="B39" s="572" t="s">
        <v>391</v>
      </c>
      <c r="C39" s="569" t="s">
        <v>542</v>
      </c>
      <c r="F39" s="162" t="s">
        <v>543</v>
      </c>
      <c r="G39" s="94"/>
      <c r="N39" s="165" t="s">
        <v>232</v>
      </c>
      <c r="O39" s="80"/>
      <c r="R39" s="162" t="s">
        <v>351</v>
      </c>
      <c r="S39" s="80"/>
    </row>
    <row r="40" spans="2:19" x14ac:dyDescent="0.3">
      <c r="B40" s="572" t="s">
        <v>544</v>
      </c>
      <c r="C40" s="569" t="s">
        <v>545</v>
      </c>
      <c r="F40" s="163" t="s">
        <v>546</v>
      </c>
      <c r="G40" s="93"/>
      <c r="N40" s="165" t="s">
        <v>231</v>
      </c>
      <c r="O40" s="80"/>
      <c r="R40" s="162" t="s">
        <v>350</v>
      </c>
      <c r="S40" s="80"/>
    </row>
    <row r="41" spans="2:19" x14ac:dyDescent="0.3">
      <c r="B41" s="572" t="s">
        <v>547</v>
      </c>
      <c r="C41" s="569" t="s">
        <v>393</v>
      </c>
      <c r="N41" s="165" t="s">
        <v>229</v>
      </c>
      <c r="O41" s="78"/>
      <c r="R41" s="162" t="s">
        <v>349</v>
      </c>
      <c r="S41" s="80"/>
    </row>
    <row r="42" spans="2:19" x14ac:dyDescent="0.3">
      <c r="B42" s="572" t="s">
        <v>548</v>
      </c>
      <c r="C42" s="569" t="s">
        <v>394</v>
      </c>
      <c r="F42" s="563" t="s">
        <v>549</v>
      </c>
      <c r="N42" s="118"/>
      <c r="O42" s="119"/>
      <c r="R42" s="162" t="s">
        <v>348</v>
      </c>
      <c r="S42" s="80"/>
    </row>
    <row r="43" spans="2:19" x14ac:dyDescent="0.3">
      <c r="B43" s="572" t="s">
        <v>392</v>
      </c>
      <c r="C43" s="569" t="s">
        <v>550</v>
      </c>
      <c r="F43" s="96" t="s">
        <v>224</v>
      </c>
      <c r="G43" s="97" t="s">
        <v>223</v>
      </c>
      <c r="N43" s="769" t="s">
        <v>374</v>
      </c>
      <c r="O43" s="769"/>
      <c r="R43" s="162" t="s">
        <v>347</v>
      </c>
      <c r="S43" s="80"/>
    </row>
    <row r="44" spans="2:19" x14ac:dyDescent="0.3">
      <c r="B44" s="572" t="s">
        <v>551</v>
      </c>
      <c r="C44" s="569" t="s">
        <v>552</v>
      </c>
      <c r="F44" s="168" t="s">
        <v>553</v>
      </c>
      <c r="G44" s="103"/>
      <c r="N44" s="82" t="s">
        <v>224</v>
      </c>
      <c r="O44" s="81" t="s">
        <v>223</v>
      </c>
      <c r="R44" s="162" t="s">
        <v>346</v>
      </c>
      <c r="S44" s="80"/>
    </row>
    <row r="45" spans="2:19" x14ac:dyDescent="0.3">
      <c r="B45" s="572" t="s">
        <v>554</v>
      </c>
      <c r="C45" s="569" t="s">
        <v>555</v>
      </c>
      <c r="F45" s="162" t="s">
        <v>556</v>
      </c>
      <c r="G45" s="94"/>
      <c r="N45" s="165" t="s">
        <v>227</v>
      </c>
      <c r="O45" s="79"/>
      <c r="R45" s="162" t="s">
        <v>345</v>
      </c>
      <c r="S45" s="80"/>
    </row>
    <row r="46" spans="2:19" x14ac:dyDescent="0.3">
      <c r="B46" s="572" t="s">
        <v>557</v>
      </c>
      <c r="C46" s="569" t="s">
        <v>558</v>
      </c>
      <c r="F46" s="162" t="s">
        <v>559</v>
      </c>
      <c r="G46" s="94"/>
      <c r="N46" s="165" t="s">
        <v>265</v>
      </c>
      <c r="O46" s="80"/>
      <c r="R46" s="162" t="s">
        <v>344</v>
      </c>
      <c r="S46" s="80"/>
    </row>
    <row r="47" spans="2:19" x14ac:dyDescent="0.3">
      <c r="B47" s="572" t="s">
        <v>395</v>
      </c>
      <c r="C47" s="569" t="s">
        <v>560</v>
      </c>
      <c r="F47" s="163" t="s">
        <v>561</v>
      </c>
      <c r="G47" s="93"/>
      <c r="N47" s="165" t="s">
        <v>262</v>
      </c>
      <c r="O47" s="80"/>
      <c r="R47" s="162" t="s">
        <v>343</v>
      </c>
      <c r="S47" s="80"/>
    </row>
    <row r="48" spans="2:19" x14ac:dyDescent="0.3">
      <c r="B48" s="572" t="s">
        <v>562</v>
      </c>
      <c r="C48" s="569"/>
      <c r="N48" s="165" t="s">
        <v>260</v>
      </c>
      <c r="O48" s="80"/>
      <c r="R48" s="162" t="s">
        <v>342</v>
      </c>
      <c r="S48" s="80"/>
    </row>
    <row r="49" spans="1:19" x14ac:dyDescent="0.3">
      <c r="B49" s="572" t="s">
        <v>229</v>
      </c>
      <c r="C49" s="569"/>
      <c r="N49" s="165" t="s">
        <v>259</v>
      </c>
      <c r="O49" s="80"/>
      <c r="R49" s="162" t="s">
        <v>341</v>
      </c>
      <c r="S49" s="80"/>
    </row>
    <row r="50" spans="1:19" ht="15.6" x14ac:dyDescent="0.3">
      <c r="A50" s="2"/>
      <c r="B50" s="570"/>
      <c r="C50" s="569"/>
      <c r="F50" s="99" t="s">
        <v>563</v>
      </c>
      <c r="N50" s="165" t="s">
        <v>258</v>
      </c>
      <c r="O50" s="80"/>
      <c r="R50" s="162" t="s">
        <v>340</v>
      </c>
      <c r="S50" s="80"/>
    </row>
    <row r="51" spans="1:19" x14ac:dyDescent="0.3">
      <c r="B51" s="571" t="s">
        <v>297</v>
      </c>
      <c r="C51" s="569"/>
      <c r="F51" s="104" t="s">
        <v>564</v>
      </c>
      <c r="G51" s="573"/>
      <c r="J51" s="54"/>
      <c r="K51" s="54"/>
      <c r="N51" s="165" t="s">
        <v>256</v>
      </c>
      <c r="O51" s="80"/>
      <c r="R51" s="162" t="s">
        <v>339</v>
      </c>
      <c r="S51" s="80"/>
    </row>
    <row r="52" spans="1:19" ht="15" thickBot="1" x14ac:dyDescent="0.35">
      <c r="B52" s="568" t="s">
        <v>565</v>
      </c>
      <c r="C52" s="569" t="s">
        <v>566</v>
      </c>
      <c r="F52" s="559" t="s">
        <v>224</v>
      </c>
      <c r="G52" s="560" t="s">
        <v>223</v>
      </c>
      <c r="N52" s="173" t="s">
        <v>229</v>
      </c>
      <c r="O52" s="78"/>
      <c r="R52" s="162" t="s">
        <v>338</v>
      </c>
      <c r="S52" s="80"/>
    </row>
    <row r="53" spans="1:19" ht="15" thickTop="1" x14ac:dyDescent="0.3">
      <c r="B53" s="568" t="s">
        <v>567</v>
      </c>
      <c r="C53" s="569" t="s">
        <v>568</v>
      </c>
      <c r="F53" s="574" t="s">
        <v>494</v>
      </c>
      <c r="G53" s="575"/>
      <c r="N53" s="54"/>
      <c r="O53" s="54"/>
      <c r="R53" s="162" t="s">
        <v>337</v>
      </c>
      <c r="S53" s="80"/>
    </row>
    <row r="54" spans="1:19" x14ac:dyDescent="0.3">
      <c r="B54" s="568" t="s">
        <v>396</v>
      </c>
      <c r="C54" s="569" t="s">
        <v>569</v>
      </c>
      <c r="F54" s="162" t="s">
        <v>570</v>
      </c>
      <c r="G54" s="554" t="s">
        <v>571</v>
      </c>
      <c r="N54" s="770" t="s">
        <v>257</v>
      </c>
      <c r="O54" s="770"/>
      <c r="R54" s="162" t="s">
        <v>336</v>
      </c>
      <c r="S54" s="80"/>
    </row>
    <row r="55" spans="1:19" x14ac:dyDescent="0.3">
      <c r="B55" s="568" t="s">
        <v>572</v>
      </c>
      <c r="C55" s="569" t="s">
        <v>573</v>
      </c>
      <c r="F55" s="162" t="s">
        <v>574</v>
      </c>
      <c r="G55" s="554" t="s">
        <v>575</v>
      </c>
      <c r="N55" s="82" t="s">
        <v>224</v>
      </c>
      <c r="O55" s="81" t="s">
        <v>223</v>
      </c>
      <c r="R55" s="162" t="s">
        <v>335</v>
      </c>
      <c r="S55" s="80"/>
    </row>
    <row r="56" spans="1:19" x14ac:dyDescent="0.3">
      <c r="B56" s="568" t="s">
        <v>576</v>
      </c>
      <c r="C56" s="569"/>
      <c r="F56" s="162" t="s">
        <v>577</v>
      </c>
      <c r="G56" s="554" t="s">
        <v>578</v>
      </c>
      <c r="J56" s="54"/>
      <c r="K56" s="54"/>
      <c r="N56" s="174" t="s">
        <v>255</v>
      </c>
      <c r="O56" s="79"/>
      <c r="R56" s="162" t="s">
        <v>334</v>
      </c>
      <c r="S56" s="80"/>
    </row>
    <row r="57" spans="1:19" x14ac:dyDescent="0.3">
      <c r="B57" s="568" t="s">
        <v>579</v>
      </c>
      <c r="C57" s="569" t="s">
        <v>580</v>
      </c>
      <c r="F57" s="162" t="s">
        <v>581</v>
      </c>
      <c r="G57" s="576" t="s">
        <v>582</v>
      </c>
      <c r="N57" s="175" t="s">
        <v>254</v>
      </c>
      <c r="O57" s="80"/>
      <c r="R57" s="162" t="s">
        <v>333</v>
      </c>
      <c r="S57" s="80"/>
    </row>
    <row r="58" spans="1:19" x14ac:dyDescent="0.3">
      <c r="B58" s="568" t="s">
        <v>583</v>
      </c>
      <c r="C58" s="569"/>
      <c r="F58" s="162" t="s">
        <v>584</v>
      </c>
      <c r="G58" s="576" t="s">
        <v>585</v>
      </c>
      <c r="N58" s="175" t="s">
        <v>252</v>
      </c>
      <c r="O58" s="80"/>
      <c r="R58" s="162" t="s">
        <v>332</v>
      </c>
      <c r="S58" s="80"/>
    </row>
    <row r="59" spans="1:19" x14ac:dyDescent="0.3">
      <c r="B59" s="568" t="s">
        <v>586</v>
      </c>
      <c r="C59" s="569" t="s">
        <v>587</v>
      </c>
      <c r="F59" s="162" t="s">
        <v>588</v>
      </c>
      <c r="G59" s="554" t="s">
        <v>589</v>
      </c>
      <c r="N59" s="175" t="s">
        <v>251</v>
      </c>
      <c r="O59" s="80"/>
      <c r="R59" s="163" t="s">
        <v>229</v>
      </c>
      <c r="S59" s="78"/>
    </row>
    <row r="60" spans="1:19" x14ac:dyDescent="0.3">
      <c r="B60" s="568" t="s">
        <v>397</v>
      </c>
      <c r="C60" s="569" t="s">
        <v>590</v>
      </c>
      <c r="F60" s="162" t="s">
        <v>591</v>
      </c>
      <c r="G60" s="554" t="s">
        <v>592</v>
      </c>
      <c r="N60" s="176" t="s">
        <v>229</v>
      </c>
      <c r="O60" s="78"/>
      <c r="R60" s="86"/>
      <c r="S60" s="85"/>
    </row>
    <row r="61" spans="1:19" x14ac:dyDescent="0.3">
      <c r="B61" s="568" t="s">
        <v>593</v>
      </c>
      <c r="C61" s="569" t="s">
        <v>594</v>
      </c>
      <c r="F61" s="162" t="s">
        <v>595</v>
      </c>
      <c r="G61" s="554" t="s">
        <v>596</v>
      </c>
    </row>
    <row r="62" spans="1:19" x14ac:dyDescent="0.3">
      <c r="B62" s="568" t="s">
        <v>229</v>
      </c>
      <c r="C62" s="569" t="s">
        <v>597</v>
      </c>
      <c r="F62" s="162" t="s">
        <v>598</v>
      </c>
      <c r="G62" s="554" t="s">
        <v>599</v>
      </c>
    </row>
    <row r="63" spans="1:19" x14ac:dyDescent="0.3">
      <c r="A63" s="2"/>
      <c r="B63" s="570"/>
      <c r="C63" s="569"/>
      <c r="F63" s="162" t="s">
        <v>600</v>
      </c>
      <c r="G63" s="554" t="s">
        <v>601</v>
      </c>
    </row>
    <row r="64" spans="1:19" x14ac:dyDescent="0.3">
      <c r="B64" s="571" t="s">
        <v>298</v>
      </c>
      <c r="C64" s="569"/>
      <c r="F64" s="162" t="s">
        <v>602</v>
      </c>
      <c r="G64" s="554" t="s">
        <v>603</v>
      </c>
    </row>
    <row r="65" spans="1:7" x14ac:dyDescent="0.3">
      <c r="B65" s="568" t="s">
        <v>604</v>
      </c>
      <c r="C65" s="569" t="s">
        <v>605</v>
      </c>
      <c r="F65" s="162" t="s">
        <v>606</v>
      </c>
      <c r="G65" s="554" t="s">
        <v>607</v>
      </c>
    </row>
    <row r="66" spans="1:7" x14ac:dyDescent="0.3">
      <c r="B66" s="568" t="s">
        <v>608</v>
      </c>
      <c r="C66" s="569" t="s">
        <v>609</v>
      </c>
      <c r="F66" s="162" t="s">
        <v>610</v>
      </c>
      <c r="G66" s="554" t="s">
        <v>611</v>
      </c>
    </row>
    <row r="67" spans="1:7" x14ac:dyDescent="0.3">
      <c r="B67" s="568" t="s">
        <v>612</v>
      </c>
      <c r="C67" s="569" t="s">
        <v>613</v>
      </c>
      <c r="F67" s="163" t="s">
        <v>229</v>
      </c>
      <c r="G67" s="555" t="s">
        <v>614</v>
      </c>
    </row>
    <row r="68" spans="1:7" x14ac:dyDescent="0.3">
      <c r="B68" s="568" t="s">
        <v>615</v>
      </c>
      <c r="C68" s="569" t="s">
        <v>616</v>
      </c>
    </row>
    <row r="69" spans="1:7" x14ac:dyDescent="0.3">
      <c r="B69" s="568" t="s">
        <v>229</v>
      </c>
      <c r="C69" s="569" t="s">
        <v>617</v>
      </c>
      <c r="F69" s="522" t="s">
        <v>618</v>
      </c>
      <c r="G69" s="562"/>
    </row>
    <row r="70" spans="1:7" ht="15" thickBot="1" x14ac:dyDescent="0.35">
      <c r="A70" s="2"/>
      <c r="B70" s="570"/>
      <c r="C70" s="569"/>
      <c r="F70" s="559" t="s">
        <v>224</v>
      </c>
      <c r="G70" s="560" t="s">
        <v>223</v>
      </c>
    </row>
    <row r="71" spans="1:7" ht="15" thickTop="1" x14ac:dyDescent="0.3">
      <c r="B71" s="571" t="s">
        <v>619</v>
      </c>
      <c r="C71" s="569"/>
      <c r="F71" s="162" t="s">
        <v>494</v>
      </c>
      <c r="G71" s="554"/>
    </row>
    <row r="72" spans="1:7" x14ac:dyDescent="0.3">
      <c r="B72" s="568" t="s">
        <v>620</v>
      </c>
      <c r="C72" s="569"/>
      <c r="F72" s="162" t="s">
        <v>518</v>
      </c>
      <c r="G72" s="554" t="s">
        <v>294</v>
      </c>
    </row>
    <row r="73" spans="1:7" x14ac:dyDescent="0.3">
      <c r="B73" s="568" t="s">
        <v>621</v>
      </c>
      <c r="C73" s="569"/>
      <c r="F73" s="162" t="s">
        <v>622</v>
      </c>
      <c r="G73" s="554" t="s">
        <v>519</v>
      </c>
    </row>
    <row r="74" spans="1:7" x14ac:dyDescent="0.3">
      <c r="B74" s="568" t="s">
        <v>623</v>
      </c>
      <c r="C74" s="569"/>
      <c r="F74" s="162" t="s">
        <v>624</v>
      </c>
      <c r="G74" s="554"/>
    </row>
    <row r="75" spans="1:7" x14ac:dyDescent="0.3">
      <c r="B75" s="568" t="s">
        <v>625</v>
      </c>
      <c r="C75" s="569"/>
      <c r="F75" s="162" t="s">
        <v>626</v>
      </c>
      <c r="G75" s="554"/>
    </row>
    <row r="76" spans="1:7" x14ac:dyDescent="0.3">
      <c r="B76" s="577" t="s">
        <v>627</v>
      </c>
      <c r="C76" s="578"/>
      <c r="F76" s="162" t="s">
        <v>628</v>
      </c>
      <c r="G76" s="554"/>
    </row>
    <row r="77" spans="1:7" x14ac:dyDescent="0.3">
      <c r="B77" s="568" t="s">
        <v>629</v>
      </c>
      <c r="C77" s="569" t="s">
        <v>630</v>
      </c>
      <c r="F77" s="162" t="s">
        <v>631</v>
      </c>
      <c r="G77" s="554"/>
    </row>
    <row r="78" spans="1:7" x14ac:dyDescent="0.3">
      <c r="B78" s="568" t="s">
        <v>632</v>
      </c>
      <c r="C78" s="569"/>
      <c r="F78" s="162" t="s">
        <v>633</v>
      </c>
      <c r="G78" s="554"/>
    </row>
    <row r="79" spans="1:7" x14ac:dyDescent="0.3">
      <c r="B79" s="568" t="s">
        <v>634</v>
      </c>
      <c r="C79" s="569"/>
      <c r="F79" s="162" t="s">
        <v>635</v>
      </c>
      <c r="G79" s="554"/>
    </row>
    <row r="80" spans="1:7" x14ac:dyDescent="0.3">
      <c r="B80" s="568" t="s">
        <v>636</v>
      </c>
      <c r="C80" s="569"/>
      <c r="F80" s="162" t="s">
        <v>637</v>
      </c>
      <c r="G80" s="554"/>
    </row>
    <row r="81" spans="1:8" x14ac:dyDescent="0.3">
      <c r="B81" s="568" t="s">
        <v>638</v>
      </c>
      <c r="C81" s="569"/>
      <c r="F81" s="162" t="s">
        <v>639</v>
      </c>
      <c r="G81" s="554"/>
    </row>
    <row r="82" spans="1:8" x14ac:dyDescent="0.3">
      <c r="B82" s="568" t="s">
        <v>640</v>
      </c>
      <c r="C82" s="569"/>
      <c r="F82" s="162" t="s">
        <v>641</v>
      </c>
      <c r="G82" s="554"/>
    </row>
    <row r="83" spans="1:8" x14ac:dyDescent="0.3">
      <c r="B83" s="568" t="s">
        <v>229</v>
      </c>
      <c r="C83" s="569" t="s">
        <v>642</v>
      </c>
      <c r="F83" s="162" t="s">
        <v>643</v>
      </c>
      <c r="G83" s="554"/>
    </row>
    <row r="84" spans="1:8" x14ac:dyDescent="0.3">
      <c r="A84" s="2"/>
      <c r="B84" s="570"/>
      <c r="C84" s="569"/>
      <c r="F84" s="162" t="s">
        <v>644</v>
      </c>
      <c r="G84" s="554"/>
    </row>
    <row r="85" spans="1:8" x14ac:dyDescent="0.3">
      <c r="B85" s="579" t="s">
        <v>299</v>
      </c>
      <c r="C85" s="554"/>
      <c r="F85" s="162" t="s">
        <v>645</v>
      </c>
      <c r="G85" s="554"/>
    </row>
    <row r="86" spans="1:8" x14ac:dyDescent="0.3">
      <c r="B86" s="568" t="s">
        <v>646</v>
      </c>
      <c r="C86" s="554" t="s">
        <v>647</v>
      </c>
      <c r="F86" s="162" t="s">
        <v>648</v>
      </c>
      <c r="G86" s="554"/>
    </row>
    <row r="87" spans="1:8" x14ac:dyDescent="0.3">
      <c r="B87" s="162" t="s">
        <v>649</v>
      </c>
      <c r="C87" s="554" t="s">
        <v>650</v>
      </c>
      <c r="F87" s="162" t="s">
        <v>651</v>
      </c>
      <c r="G87" s="554"/>
    </row>
    <row r="88" spans="1:8" x14ac:dyDescent="0.3">
      <c r="B88" s="162" t="s">
        <v>652</v>
      </c>
      <c r="C88" s="554" t="s">
        <v>653</v>
      </c>
      <c r="F88" s="162" t="s">
        <v>654</v>
      </c>
      <c r="G88" s="554"/>
    </row>
    <row r="89" spans="1:8" x14ac:dyDescent="0.3">
      <c r="B89" s="162" t="s">
        <v>655</v>
      </c>
      <c r="C89" s="554" t="s">
        <v>656</v>
      </c>
      <c r="F89" s="163" t="s">
        <v>657</v>
      </c>
      <c r="G89" s="555"/>
    </row>
    <row r="90" spans="1:8" x14ac:dyDescent="0.3">
      <c r="B90" s="162" t="s">
        <v>658</v>
      </c>
      <c r="C90" s="554" t="s">
        <v>659</v>
      </c>
      <c r="E90" s="2"/>
      <c r="F90" s="20"/>
      <c r="G90" s="2"/>
      <c r="H90" s="2"/>
    </row>
    <row r="91" spans="1:8" x14ac:dyDescent="0.3">
      <c r="B91" s="162" t="s">
        <v>660</v>
      </c>
      <c r="C91" s="554" t="s">
        <v>661</v>
      </c>
      <c r="E91" s="2"/>
      <c r="F91" s="20"/>
      <c r="G91" s="2"/>
      <c r="H91" s="2"/>
    </row>
    <row r="92" spans="1:8" ht="15.6" x14ac:dyDescent="0.3">
      <c r="B92" s="162" t="s">
        <v>636</v>
      </c>
      <c r="C92" s="554" t="s">
        <v>662</v>
      </c>
      <c r="E92" s="2"/>
      <c r="F92" s="99" t="s">
        <v>663</v>
      </c>
      <c r="G92" s="2"/>
      <c r="H92" s="2"/>
    </row>
    <row r="93" spans="1:8" x14ac:dyDescent="0.3">
      <c r="B93" s="162" t="s">
        <v>229</v>
      </c>
      <c r="C93" s="554" t="s">
        <v>664</v>
      </c>
      <c r="F93" s="104" t="s">
        <v>665</v>
      </c>
      <c r="G93" s="573"/>
    </row>
    <row r="94" spans="1:8" ht="15" thickBot="1" x14ac:dyDescent="0.35">
      <c r="B94" s="95"/>
      <c r="C94" s="554"/>
      <c r="F94" s="559" t="s">
        <v>224</v>
      </c>
      <c r="G94" s="560" t="s">
        <v>223</v>
      </c>
    </row>
    <row r="95" spans="1:8" ht="15" thickTop="1" x14ac:dyDescent="0.3">
      <c r="B95" s="579" t="s">
        <v>501</v>
      </c>
      <c r="C95" s="554"/>
      <c r="F95" s="168" t="s">
        <v>494</v>
      </c>
      <c r="G95" s="580"/>
    </row>
    <row r="96" spans="1:8" x14ac:dyDescent="0.3">
      <c r="B96" s="162" t="s">
        <v>666</v>
      </c>
      <c r="C96" s="554" t="s">
        <v>667</v>
      </c>
      <c r="F96" s="162" t="s">
        <v>668</v>
      </c>
      <c r="G96" s="554" t="s">
        <v>669</v>
      </c>
    </row>
    <row r="97" spans="2:7" x14ac:dyDescent="0.3">
      <c r="B97" s="162" t="s">
        <v>670</v>
      </c>
      <c r="C97" s="554"/>
      <c r="F97" s="162" t="s">
        <v>671</v>
      </c>
      <c r="G97" s="554" t="s">
        <v>672</v>
      </c>
    </row>
    <row r="98" spans="2:7" x14ac:dyDescent="0.3">
      <c r="B98" s="162" t="s">
        <v>229</v>
      </c>
      <c r="C98" s="554" t="s">
        <v>673</v>
      </c>
      <c r="F98" s="162" t="s">
        <v>674</v>
      </c>
      <c r="G98" s="554" t="s">
        <v>675</v>
      </c>
    </row>
    <row r="99" spans="2:7" x14ac:dyDescent="0.3">
      <c r="B99" s="95"/>
      <c r="C99" s="554"/>
      <c r="F99" s="162" t="s">
        <v>676</v>
      </c>
      <c r="G99" s="554" t="s">
        <v>677</v>
      </c>
    </row>
    <row r="100" spans="2:7" x14ac:dyDescent="0.3">
      <c r="B100" s="579" t="s">
        <v>678</v>
      </c>
      <c r="C100" s="554"/>
      <c r="F100" s="162" t="s">
        <v>679</v>
      </c>
      <c r="G100" s="554" t="s">
        <v>680</v>
      </c>
    </row>
    <row r="101" spans="2:7" x14ac:dyDescent="0.3">
      <c r="B101" s="162" t="s">
        <v>681</v>
      </c>
      <c r="C101" s="554" t="s">
        <v>682</v>
      </c>
      <c r="F101" s="162" t="s">
        <v>683</v>
      </c>
      <c r="G101" s="554"/>
    </row>
    <row r="102" spans="2:7" x14ac:dyDescent="0.3">
      <c r="B102" s="162" t="s">
        <v>684</v>
      </c>
      <c r="C102" s="554" t="s">
        <v>685</v>
      </c>
      <c r="F102" s="162" t="s">
        <v>686</v>
      </c>
      <c r="G102" s="554" t="s">
        <v>687</v>
      </c>
    </row>
    <row r="103" spans="2:7" x14ac:dyDescent="0.3">
      <c r="B103" s="162" t="s">
        <v>229</v>
      </c>
      <c r="C103" s="554" t="s">
        <v>688</v>
      </c>
      <c r="F103" s="162" t="s">
        <v>689</v>
      </c>
      <c r="G103" s="554"/>
    </row>
    <row r="104" spans="2:7" x14ac:dyDescent="0.3">
      <c r="B104" s="95"/>
      <c r="C104" s="554"/>
      <c r="F104" s="162" t="s">
        <v>21</v>
      </c>
      <c r="G104" s="554" t="s">
        <v>690</v>
      </c>
    </row>
    <row r="105" spans="2:7" x14ac:dyDescent="0.3">
      <c r="B105" s="579" t="s">
        <v>691</v>
      </c>
      <c r="C105" s="554"/>
      <c r="F105" s="162" t="s">
        <v>692</v>
      </c>
      <c r="G105" s="554" t="s">
        <v>693</v>
      </c>
    </row>
    <row r="106" spans="2:7" x14ac:dyDescent="0.3">
      <c r="B106" s="162" t="s">
        <v>694</v>
      </c>
      <c r="C106" s="554" t="s">
        <v>695</v>
      </c>
      <c r="F106" s="162" t="s">
        <v>696</v>
      </c>
      <c r="G106" s="554"/>
    </row>
    <row r="107" spans="2:7" x14ac:dyDescent="0.3">
      <c r="B107" s="162" t="s">
        <v>697</v>
      </c>
      <c r="C107" s="554" t="s">
        <v>698</v>
      </c>
      <c r="F107" s="162" t="s">
        <v>699</v>
      </c>
      <c r="G107" s="554"/>
    </row>
    <row r="108" spans="2:7" x14ac:dyDescent="0.3">
      <c r="B108" s="162" t="s">
        <v>700</v>
      </c>
      <c r="C108" s="554" t="s">
        <v>701</v>
      </c>
      <c r="F108" s="162" t="s">
        <v>702</v>
      </c>
      <c r="G108" s="554" t="s">
        <v>703</v>
      </c>
    </row>
    <row r="109" spans="2:7" x14ac:dyDescent="0.3">
      <c r="B109" s="162" t="s">
        <v>658</v>
      </c>
      <c r="C109" s="554" t="s">
        <v>704</v>
      </c>
      <c r="F109" s="162" t="s">
        <v>705</v>
      </c>
      <c r="G109" s="554"/>
    </row>
    <row r="110" spans="2:7" x14ac:dyDescent="0.3">
      <c r="B110" s="162" t="s">
        <v>706</v>
      </c>
      <c r="C110" s="554" t="s">
        <v>707</v>
      </c>
      <c r="F110" s="162" t="s">
        <v>708</v>
      </c>
      <c r="G110" s="554" t="s">
        <v>709</v>
      </c>
    </row>
    <row r="111" spans="2:7" x14ac:dyDescent="0.3">
      <c r="B111" s="162" t="s">
        <v>229</v>
      </c>
      <c r="C111" s="554" t="s">
        <v>710</v>
      </c>
      <c r="F111" s="162" t="s">
        <v>711</v>
      </c>
      <c r="G111" s="554" t="s">
        <v>712</v>
      </c>
    </row>
    <row r="112" spans="2:7" x14ac:dyDescent="0.3">
      <c r="B112" s="95"/>
      <c r="C112" s="554"/>
      <c r="F112" s="163" t="s">
        <v>657</v>
      </c>
      <c r="G112" s="555" t="s">
        <v>713</v>
      </c>
    </row>
    <row r="113" spans="2:8" x14ac:dyDescent="0.3">
      <c r="B113" s="579" t="s">
        <v>504</v>
      </c>
      <c r="C113" s="554"/>
    </row>
    <row r="114" spans="2:8" x14ac:dyDescent="0.3">
      <c r="B114" s="162" t="s">
        <v>714</v>
      </c>
      <c r="C114" s="554" t="s">
        <v>715</v>
      </c>
    </row>
    <row r="115" spans="2:8" ht="15.6" x14ac:dyDescent="0.3">
      <c r="B115" s="162" t="s">
        <v>716</v>
      </c>
      <c r="C115" s="554" t="s">
        <v>717</v>
      </c>
      <c r="E115" s="2"/>
      <c r="F115" s="99" t="s">
        <v>718</v>
      </c>
      <c r="G115" s="2"/>
      <c r="H115" s="2"/>
    </row>
    <row r="116" spans="2:8" x14ac:dyDescent="0.3">
      <c r="B116" s="162" t="s">
        <v>719</v>
      </c>
      <c r="C116" s="554" t="s">
        <v>720</v>
      </c>
      <c r="F116" s="104" t="s">
        <v>721</v>
      </c>
      <c r="G116" s="21"/>
    </row>
    <row r="117" spans="2:8" ht="15" thickBot="1" x14ac:dyDescent="0.35">
      <c r="B117" s="162" t="s">
        <v>229</v>
      </c>
      <c r="C117" s="554" t="s">
        <v>722</v>
      </c>
      <c r="F117" s="559" t="s">
        <v>224</v>
      </c>
      <c r="G117" s="560" t="s">
        <v>223</v>
      </c>
    </row>
    <row r="118" spans="2:8" ht="15" thickTop="1" x14ac:dyDescent="0.3">
      <c r="B118" s="95"/>
      <c r="C118" s="554"/>
      <c r="F118" s="162" t="s">
        <v>494</v>
      </c>
      <c r="G118" s="554"/>
    </row>
    <row r="119" spans="2:8" x14ac:dyDescent="0.3">
      <c r="B119" s="579" t="s">
        <v>723</v>
      </c>
      <c r="C119" s="554"/>
      <c r="F119" s="162" t="s">
        <v>724</v>
      </c>
      <c r="G119" s="554" t="s">
        <v>725</v>
      </c>
      <c r="H119" s="2"/>
    </row>
    <row r="120" spans="2:8" x14ac:dyDescent="0.3">
      <c r="B120" s="162" t="s">
        <v>726</v>
      </c>
      <c r="C120" s="554" t="s">
        <v>727</v>
      </c>
      <c r="F120" s="162" t="s">
        <v>728</v>
      </c>
      <c r="G120" s="554" t="s">
        <v>729</v>
      </c>
    </row>
    <row r="121" spans="2:8" x14ac:dyDescent="0.3">
      <c r="B121" s="162" t="s">
        <v>730</v>
      </c>
      <c r="C121" s="554" t="s">
        <v>731</v>
      </c>
      <c r="F121" s="162" t="s">
        <v>732</v>
      </c>
      <c r="G121" s="554" t="s">
        <v>733</v>
      </c>
    </row>
    <row r="122" spans="2:8" x14ac:dyDescent="0.3">
      <c r="B122" s="162" t="s">
        <v>734</v>
      </c>
      <c r="C122" s="554"/>
      <c r="F122" s="162" t="s">
        <v>735</v>
      </c>
      <c r="G122" s="554" t="s">
        <v>736</v>
      </c>
    </row>
    <row r="123" spans="2:8" x14ac:dyDescent="0.3">
      <c r="B123" s="162" t="s">
        <v>737</v>
      </c>
      <c r="C123" s="554" t="s">
        <v>738</v>
      </c>
      <c r="F123" s="162" t="s">
        <v>739</v>
      </c>
      <c r="G123" s="554" t="s">
        <v>740</v>
      </c>
    </row>
    <row r="124" spans="2:8" x14ac:dyDescent="0.3">
      <c r="B124" s="162" t="s">
        <v>741</v>
      </c>
      <c r="C124" s="554"/>
      <c r="F124" s="162" t="s">
        <v>742</v>
      </c>
      <c r="G124" s="554" t="s">
        <v>743</v>
      </c>
    </row>
    <row r="125" spans="2:8" x14ac:dyDescent="0.3">
      <c r="B125" s="162" t="s">
        <v>744</v>
      </c>
      <c r="C125" s="554" t="s">
        <v>745</v>
      </c>
      <c r="F125" s="162" t="s">
        <v>304</v>
      </c>
      <c r="G125" s="554" t="s">
        <v>746</v>
      </c>
    </row>
    <row r="126" spans="2:8" x14ac:dyDescent="0.3">
      <c r="B126" s="162" t="s">
        <v>229</v>
      </c>
      <c r="C126" s="554" t="s">
        <v>747</v>
      </c>
      <c r="F126" s="162" t="s">
        <v>305</v>
      </c>
      <c r="G126" s="554" t="s">
        <v>748</v>
      </c>
    </row>
    <row r="127" spans="2:8" x14ac:dyDescent="0.3">
      <c r="B127" s="95"/>
      <c r="C127" s="554"/>
      <c r="F127" s="162" t="s">
        <v>749</v>
      </c>
      <c r="G127" s="554" t="s">
        <v>750</v>
      </c>
    </row>
    <row r="128" spans="2:8" x14ac:dyDescent="0.3">
      <c r="B128" s="579" t="s">
        <v>751</v>
      </c>
      <c r="C128" s="554"/>
      <c r="F128" s="162" t="s">
        <v>306</v>
      </c>
      <c r="G128" s="554"/>
    </row>
    <row r="129" spans="2:7" x14ac:dyDescent="0.3">
      <c r="B129" s="162" t="s">
        <v>398</v>
      </c>
      <c r="C129" s="554"/>
      <c r="F129" s="162" t="s">
        <v>752</v>
      </c>
      <c r="G129" s="554" t="s">
        <v>753</v>
      </c>
    </row>
    <row r="130" spans="2:7" x14ac:dyDescent="0.3">
      <c r="B130" s="162" t="s">
        <v>399</v>
      </c>
      <c r="C130" s="554"/>
      <c r="F130" s="162" t="s">
        <v>307</v>
      </c>
      <c r="G130" s="554" t="s">
        <v>754</v>
      </c>
    </row>
    <row r="131" spans="2:7" x14ac:dyDescent="0.3">
      <c r="B131" s="162" t="s">
        <v>755</v>
      </c>
      <c r="C131" s="554" t="s">
        <v>756</v>
      </c>
      <c r="F131" s="162" t="s">
        <v>757</v>
      </c>
      <c r="G131" s="554" t="s">
        <v>758</v>
      </c>
    </row>
    <row r="132" spans="2:7" x14ac:dyDescent="0.3">
      <c r="B132" s="162" t="s">
        <v>759</v>
      </c>
      <c r="C132" s="554"/>
      <c r="F132" s="162" t="s">
        <v>308</v>
      </c>
      <c r="G132" s="554" t="s">
        <v>760</v>
      </c>
    </row>
    <row r="133" spans="2:7" x14ac:dyDescent="0.3">
      <c r="B133" s="162" t="s">
        <v>229</v>
      </c>
      <c r="C133" s="554" t="s">
        <v>761</v>
      </c>
      <c r="F133" s="162" t="s">
        <v>309</v>
      </c>
      <c r="G133" s="554" t="s">
        <v>762</v>
      </c>
    </row>
    <row r="134" spans="2:7" x14ac:dyDescent="0.3">
      <c r="B134" s="95"/>
      <c r="C134" s="554"/>
      <c r="F134" s="162" t="s">
        <v>310</v>
      </c>
      <c r="G134" s="554" t="s">
        <v>763</v>
      </c>
    </row>
    <row r="135" spans="2:7" x14ac:dyDescent="0.3">
      <c r="B135" s="579" t="s">
        <v>764</v>
      </c>
      <c r="C135" s="554"/>
      <c r="F135" s="162" t="s">
        <v>311</v>
      </c>
      <c r="G135" s="554" t="s">
        <v>765</v>
      </c>
    </row>
    <row r="136" spans="2:7" x14ac:dyDescent="0.3">
      <c r="B136" s="162" t="s">
        <v>766</v>
      </c>
      <c r="C136" s="554" t="s">
        <v>767</v>
      </c>
      <c r="F136" s="162" t="s">
        <v>312</v>
      </c>
      <c r="G136" s="554" t="s">
        <v>768</v>
      </c>
    </row>
    <row r="137" spans="2:7" x14ac:dyDescent="0.3">
      <c r="B137" s="162" t="s">
        <v>769</v>
      </c>
      <c r="C137" s="554" t="s">
        <v>770</v>
      </c>
      <c r="F137" s="162" t="s">
        <v>290</v>
      </c>
      <c r="G137" s="554" t="s">
        <v>771</v>
      </c>
    </row>
    <row r="138" spans="2:7" x14ac:dyDescent="0.3">
      <c r="B138" s="162" t="s">
        <v>772</v>
      </c>
      <c r="C138" s="554" t="s">
        <v>773</v>
      </c>
      <c r="F138" s="162" t="s">
        <v>774</v>
      </c>
      <c r="G138" s="554" t="s">
        <v>775</v>
      </c>
    </row>
    <row r="139" spans="2:7" x14ac:dyDescent="0.3">
      <c r="B139" s="162" t="s">
        <v>776</v>
      </c>
      <c r="C139" s="554" t="s">
        <v>777</v>
      </c>
      <c r="F139" s="162" t="s">
        <v>778</v>
      </c>
      <c r="G139" s="554" t="s">
        <v>779</v>
      </c>
    </row>
    <row r="140" spans="2:7" x14ac:dyDescent="0.3">
      <c r="B140" s="163" t="s">
        <v>229</v>
      </c>
      <c r="C140" s="555"/>
      <c r="F140" s="162" t="s">
        <v>289</v>
      </c>
      <c r="G140" s="554" t="s">
        <v>780</v>
      </c>
    </row>
    <row r="141" spans="2:7" x14ac:dyDescent="0.3">
      <c r="F141" s="162" t="s">
        <v>313</v>
      </c>
      <c r="G141" s="554" t="s">
        <v>781</v>
      </c>
    </row>
    <row r="142" spans="2:7" x14ac:dyDescent="0.3">
      <c r="F142" s="162" t="s">
        <v>314</v>
      </c>
      <c r="G142" s="554" t="s">
        <v>782</v>
      </c>
    </row>
    <row r="143" spans="2:7" ht="15.6" x14ac:dyDescent="0.3">
      <c r="B143" s="99" t="s">
        <v>806</v>
      </c>
      <c r="C143" s="573"/>
      <c r="F143" s="162" t="s">
        <v>315</v>
      </c>
      <c r="G143" s="554"/>
    </row>
    <row r="144" spans="2:7" ht="15" thickBot="1" x14ac:dyDescent="0.35">
      <c r="B144" s="559" t="s">
        <v>224</v>
      </c>
      <c r="C144" s="560" t="s">
        <v>223</v>
      </c>
      <c r="F144" s="162" t="s">
        <v>316</v>
      </c>
      <c r="G144" s="554"/>
    </row>
    <row r="145" spans="2:8" ht="15" thickTop="1" x14ac:dyDescent="0.3">
      <c r="B145" s="168" t="s">
        <v>494</v>
      </c>
      <c r="C145" s="580"/>
      <c r="F145" s="162" t="s">
        <v>783</v>
      </c>
      <c r="G145" s="554" t="s">
        <v>784</v>
      </c>
    </row>
    <row r="146" spans="2:8" x14ac:dyDescent="0.3">
      <c r="B146" s="162" t="s">
        <v>811</v>
      </c>
      <c r="C146" s="554" t="s">
        <v>812</v>
      </c>
      <c r="F146" s="162" t="s">
        <v>291</v>
      </c>
      <c r="G146" s="554" t="s">
        <v>785</v>
      </c>
    </row>
    <row r="147" spans="2:8" x14ac:dyDescent="0.3">
      <c r="B147" s="162" t="s">
        <v>807</v>
      </c>
      <c r="C147" s="554" t="s">
        <v>808</v>
      </c>
      <c r="F147" s="162" t="s">
        <v>786</v>
      </c>
      <c r="G147" s="554" t="s">
        <v>787</v>
      </c>
    </row>
    <row r="148" spans="2:8" x14ac:dyDescent="0.3">
      <c r="B148" s="162" t="s">
        <v>809</v>
      </c>
      <c r="C148" s="554" t="s">
        <v>810</v>
      </c>
      <c r="F148" s="162" t="s">
        <v>788</v>
      </c>
      <c r="G148" s="554" t="s">
        <v>789</v>
      </c>
    </row>
    <row r="149" spans="2:8" x14ac:dyDescent="0.3">
      <c r="F149" s="162" t="s">
        <v>676</v>
      </c>
      <c r="G149" s="554" t="s">
        <v>790</v>
      </c>
    </row>
    <row r="150" spans="2:8" x14ac:dyDescent="0.3">
      <c r="F150" s="163" t="s">
        <v>657</v>
      </c>
      <c r="G150" s="555" t="s">
        <v>791</v>
      </c>
    </row>
    <row r="152" spans="2:8" x14ac:dyDescent="0.3">
      <c r="E152" s="2"/>
      <c r="F152" s="2"/>
      <c r="G152" s="2"/>
      <c r="H152" s="2"/>
    </row>
  </sheetData>
  <mergeCells count="17">
    <mergeCell ref="A1:D1"/>
    <mergeCell ref="E1:H1"/>
    <mergeCell ref="A2:D2"/>
    <mergeCell ref="E2:H2"/>
    <mergeCell ref="J5:K5"/>
    <mergeCell ref="J32:K32"/>
    <mergeCell ref="N33:O33"/>
    <mergeCell ref="N43:O43"/>
    <mergeCell ref="N54:O54"/>
    <mergeCell ref="R5:S5"/>
    <mergeCell ref="N12:O12"/>
    <mergeCell ref="R17:S17"/>
    <mergeCell ref="J20:K20"/>
    <mergeCell ref="N24:O24"/>
    <mergeCell ref="J26:K26"/>
    <mergeCell ref="R26:S26"/>
    <mergeCell ref="N5:O5"/>
  </mergeCells>
  <pageMargins left="0.7" right="0.7" top="0.75" bottom="0.75" header="0.3" footer="0.3"/>
  <pageSetup scale="49" pageOrder="overThenDown" orientation="portrait" r:id="rId1"/>
  <colBreaks count="3" manualBreakCount="3">
    <brk id="4" max="1048575" man="1"/>
    <brk id="8" max="129"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40</vt:i4>
      </vt:variant>
    </vt:vector>
  </HeadingPairs>
  <TitlesOfParts>
    <vt:vector size="48" baseType="lpstr">
      <vt:lpstr>Title Sheet</vt:lpstr>
      <vt:lpstr>Material Classification</vt:lpstr>
      <vt:lpstr>Moisture Content</vt:lpstr>
      <vt:lpstr>Pre-Test</vt:lpstr>
      <vt:lpstr>Lab Extractions</vt:lpstr>
      <vt:lpstr>Extraction Summary</vt:lpstr>
      <vt:lpstr>Analytical Data</vt:lpstr>
      <vt:lpstr>Lists</vt:lpstr>
      <vt:lpstr>Acid_Type</vt:lpstr>
      <vt:lpstr>Air</vt:lpstr>
      <vt:lpstr>Analysis_Methods</vt:lpstr>
      <vt:lpstr>Base_Type</vt:lpstr>
      <vt:lpstr>Batch_Test</vt:lpstr>
      <vt:lpstr>CCR_Category</vt:lpstr>
      <vt:lpstr>Cement_Concrete</vt:lpstr>
      <vt:lpstr>Coal_Combustion</vt:lpstr>
      <vt:lpstr>Coal_Region</vt:lpstr>
      <vt:lpstr>Coal_Type</vt:lpstr>
      <vt:lpstr>Composite_Scheme</vt:lpstr>
      <vt:lpstr>Construction</vt:lpstr>
      <vt:lpstr>Eluant_Comp</vt:lpstr>
      <vt:lpstr>EPA_Citation</vt:lpstr>
      <vt:lpstr>Extract_Comp</vt:lpstr>
      <vt:lpstr>Facility</vt:lpstr>
      <vt:lpstr>FGD_Additive</vt:lpstr>
      <vt:lpstr>FlyAsh_Class</vt:lpstr>
      <vt:lpstr>Fuel</vt:lpstr>
      <vt:lpstr>Handling</vt:lpstr>
      <vt:lpstr>Hg_Sorbent</vt:lpstr>
      <vt:lpstr>Industrial_Waste</vt:lpstr>
      <vt:lpstr>Landfill</vt:lpstr>
      <vt:lpstr>Material_Class</vt:lpstr>
      <vt:lpstr>Mineral_Processing</vt:lpstr>
      <vt:lpstr>Mining</vt:lpstr>
      <vt:lpstr>Municipal_Waste</vt:lpstr>
      <vt:lpstr>NOX_Control</vt:lpstr>
      <vt:lpstr>Nuclear_Waste_Management</vt:lpstr>
      <vt:lpstr>Particulate_Capture</vt:lpstr>
      <vt:lpstr>Reporting_Type</vt:lpstr>
      <vt:lpstr>Sample_Faces</vt:lpstr>
      <vt:lpstr>Sample_Geometry</vt:lpstr>
      <vt:lpstr>Sample_Type</vt:lpstr>
      <vt:lpstr>Scrubber_Type</vt:lpstr>
      <vt:lpstr>SO3_Control</vt:lpstr>
      <vt:lpstr>Soil_Amendment</vt:lpstr>
      <vt:lpstr>Soil_Sediment</vt:lpstr>
      <vt:lpstr>Total_Method</vt:lpstr>
      <vt:lpstr>User_Class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Garrabrants</dc:creator>
  <cp:lastModifiedBy>Hasty, Charity</cp:lastModifiedBy>
  <cp:lastPrinted>2010-10-29T13:38:23Z</cp:lastPrinted>
  <dcterms:created xsi:type="dcterms:W3CDTF">2008-06-30T22:51:07Z</dcterms:created>
  <dcterms:modified xsi:type="dcterms:W3CDTF">2022-06-16T16:46:52Z</dcterms:modified>
</cp:coreProperties>
</file>